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codeName="ThisWorkbook" defaultThemeVersion="124226"/>
  <mc:AlternateContent xmlns:mc="http://schemas.openxmlformats.org/markup-compatibility/2006">
    <mc:Choice Requires="x15">
      <x15ac:absPath xmlns:x15ac="http://schemas.microsoft.com/office/spreadsheetml/2010/11/ac" url="P:\Dienstverlening\Regelingen\POP 3\Openstellingen\7 SINNO\2019 Drenthe\2. Formats\"/>
    </mc:Choice>
  </mc:AlternateContent>
  <xr:revisionPtr revIDLastSave="0" documentId="13_ncr:1_{42C9260C-6B91-42FD-9E28-2709B22E8896}" xr6:coauthVersionLast="43" xr6:coauthVersionMax="43" xr10:uidLastSave="{00000000-0000-0000-0000-000000000000}"/>
  <bookViews>
    <workbookView xWindow="28680" yWindow="-120" windowWidth="29040" windowHeight="15840" tabRatio="775" xr2:uid="{00000000-000D-0000-FFFF-FFFF00000000}"/>
  </bookViews>
  <sheets>
    <sheet name="Invulinstructie" sheetId="11" r:id="rId1"/>
    <sheet name="Algemeen" sheetId="1" r:id="rId2"/>
    <sheet name="Formuleblad" sheetId="2" state="hidden" r:id="rId3"/>
    <sheet name="Begroting penvoerder" sheetId="3" r:id="rId4"/>
    <sheet name="Begroting pp2" sheetId="4" r:id="rId5"/>
    <sheet name="Begroting pp3" sheetId="5" r:id="rId6"/>
    <sheet name="Begroting pp4" sheetId="6" r:id="rId7"/>
    <sheet name="Begroting pp5" sheetId="7" r:id="rId8"/>
    <sheet name="Begroting pp6" sheetId="10" r:id="rId9"/>
    <sheet name="Financieringsplan" sheetId="8" r:id="rId10"/>
    <sheet name="Begroting totaal" sheetId="9" r:id="rId11"/>
  </sheets>
  <definedNames>
    <definedName name="_xlnm.Print_Area" localSheetId="1">Algemeen!$A$1:$D$42</definedName>
    <definedName name="_xlnm.Print_Area" localSheetId="3">'Begroting penvoerder'!$A$1:$P$46</definedName>
    <definedName name="_xlnm.Print_Area" localSheetId="4">'Begroting pp2'!$A$1:$P$46</definedName>
    <definedName name="_xlnm.Print_Area" localSheetId="5">'Begroting pp3'!$A$1:$P$46</definedName>
    <definedName name="_xlnm.Print_Area" localSheetId="6">'Begroting pp4'!$A$1:$P$46</definedName>
    <definedName name="_xlnm.Print_Area" localSheetId="7">'Begroting pp5'!$A$1:$P$46</definedName>
    <definedName name="_xlnm.Print_Area" localSheetId="8">'Begroting pp6'!$A$1:$P$46</definedName>
    <definedName name="_xlnm.Print_Area" localSheetId="10">'Begroting totaal'!$A$1:$P$21</definedName>
    <definedName name="_xlnm.Print_Area" localSheetId="9">Financieringsplan!$A$1:$J$29</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 i="8" l="1"/>
  <c r="E9" i="8" l="1"/>
  <c r="E8" i="8"/>
  <c r="A20" i="8"/>
  <c r="A21" i="8"/>
  <c r="A22" i="8"/>
  <c r="A23" i="8"/>
  <c r="A24" i="8"/>
  <c r="A19" i="8"/>
  <c r="G7" i="9"/>
  <c r="H7" i="9"/>
  <c r="I7" i="9"/>
  <c r="G8" i="9"/>
  <c r="H8" i="9"/>
  <c r="I8" i="9"/>
  <c r="P20" i="9"/>
  <c r="F21" i="9"/>
  <c r="D16" i="9"/>
  <c r="F16" i="9"/>
  <c r="E17" i="9"/>
  <c r="F17" i="9"/>
  <c r="D18" i="9"/>
  <c r="E18" i="9"/>
  <c r="F18" i="9"/>
  <c r="D19" i="9"/>
  <c r="E19" i="9"/>
  <c r="F19" i="9"/>
  <c r="D20" i="9"/>
  <c r="E20" i="9"/>
  <c r="F20" i="9"/>
  <c r="E15" i="9"/>
  <c r="F15" i="9"/>
  <c r="F12" i="9"/>
  <c r="E5" i="9"/>
  <c r="E12" i="9" s="1"/>
  <c r="F6" i="9"/>
  <c r="D4" i="9"/>
  <c r="D12" i="9" s="1"/>
  <c r="O12" i="10"/>
  <c r="N12" i="10"/>
  <c r="M12" i="10"/>
  <c r="L12" i="10"/>
  <c r="K12" i="10"/>
  <c r="J12" i="10"/>
  <c r="I12" i="10"/>
  <c r="H12" i="10"/>
  <c r="G12" i="10"/>
  <c r="F12" i="10"/>
  <c r="E12" i="10"/>
  <c r="D12" i="10"/>
  <c r="P11" i="10"/>
  <c r="C11" i="10"/>
  <c r="B11" i="10"/>
  <c r="C10" i="10"/>
  <c r="P10" i="10" s="1"/>
  <c r="B10" i="10"/>
  <c r="C9" i="10"/>
  <c r="P9" i="10" s="1"/>
  <c r="B9" i="10"/>
  <c r="P8" i="10"/>
  <c r="C8" i="10"/>
  <c r="B8" i="10"/>
  <c r="P7" i="10"/>
  <c r="C7" i="10"/>
  <c r="B7" i="10"/>
  <c r="C6" i="10"/>
  <c r="P6" i="10" s="1"/>
  <c r="B6" i="10"/>
  <c r="C5" i="10"/>
  <c r="P5" i="10" s="1"/>
  <c r="B5" i="10"/>
  <c r="C4" i="10"/>
  <c r="P4" i="10" s="1"/>
  <c r="B4" i="10"/>
  <c r="O12" i="7"/>
  <c r="N12" i="7"/>
  <c r="M12" i="7"/>
  <c r="L12" i="7"/>
  <c r="K12" i="7"/>
  <c r="J12" i="7"/>
  <c r="I12" i="7"/>
  <c r="H12" i="7"/>
  <c r="G12" i="7"/>
  <c r="F12" i="7"/>
  <c r="E12" i="7"/>
  <c r="D12" i="7"/>
  <c r="P11" i="7"/>
  <c r="C11" i="7"/>
  <c r="B11" i="7"/>
  <c r="C10" i="7"/>
  <c r="P10" i="7" s="1"/>
  <c r="B10" i="7"/>
  <c r="C9" i="7"/>
  <c r="P9" i="7" s="1"/>
  <c r="B9" i="7"/>
  <c r="C8" i="7"/>
  <c r="P8" i="7" s="1"/>
  <c r="B8" i="7"/>
  <c r="C7" i="7"/>
  <c r="P7" i="7" s="1"/>
  <c r="B7" i="7"/>
  <c r="C6" i="7"/>
  <c r="P6" i="7" s="1"/>
  <c r="B6" i="7"/>
  <c r="C5" i="7"/>
  <c r="P5" i="7" s="1"/>
  <c r="B5" i="7"/>
  <c r="P4" i="7"/>
  <c r="C4" i="7"/>
  <c r="C12" i="7" s="1"/>
  <c r="B4" i="7"/>
  <c r="O12" i="6"/>
  <c r="N12" i="6"/>
  <c r="M12" i="6"/>
  <c r="L12" i="6"/>
  <c r="K12" i="6"/>
  <c r="J12" i="6"/>
  <c r="I12" i="6"/>
  <c r="H12" i="6"/>
  <c r="G12" i="6"/>
  <c r="F12" i="6"/>
  <c r="E12" i="6"/>
  <c r="D12" i="6"/>
  <c r="P11" i="6"/>
  <c r="C11" i="6"/>
  <c r="B11" i="6"/>
  <c r="C10" i="6"/>
  <c r="P10" i="6" s="1"/>
  <c r="B10" i="6"/>
  <c r="C9" i="6"/>
  <c r="P9" i="6" s="1"/>
  <c r="B9" i="6"/>
  <c r="C8" i="6"/>
  <c r="P8" i="6" s="1"/>
  <c r="B8" i="6"/>
  <c r="P7" i="6"/>
  <c r="C7" i="6"/>
  <c r="B7" i="6"/>
  <c r="C6" i="6"/>
  <c r="P6" i="6" s="1"/>
  <c r="B6" i="6"/>
  <c r="P5" i="6"/>
  <c r="C5" i="6"/>
  <c r="B5" i="6"/>
  <c r="P4" i="6"/>
  <c r="C4" i="6"/>
  <c r="B4" i="6"/>
  <c r="O12" i="5"/>
  <c r="N12" i="5"/>
  <c r="M12" i="5"/>
  <c r="L12" i="5"/>
  <c r="K12" i="5"/>
  <c r="J12" i="5"/>
  <c r="I12" i="5"/>
  <c r="H12" i="5"/>
  <c r="G12" i="5"/>
  <c r="F12" i="5"/>
  <c r="E12" i="5"/>
  <c r="D12" i="5"/>
  <c r="D17" i="9" s="1"/>
  <c r="P17" i="9" s="1"/>
  <c r="C11" i="5"/>
  <c r="P11" i="5" s="1"/>
  <c r="B11" i="5"/>
  <c r="C10" i="5"/>
  <c r="P10" i="5" s="1"/>
  <c r="B10" i="5"/>
  <c r="C9" i="5"/>
  <c r="P9" i="5" s="1"/>
  <c r="B9" i="5"/>
  <c r="P8" i="5"/>
  <c r="C8" i="5"/>
  <c r="B8" i="5"/>
  <c r="C7" i="5"/>
  <c r="P7" i="5" s="1"/>
  <c r="B7" i="5"/>
  <c r="P6" i="5"/>
  <c r="C6" i="5"/>
  <c r="B6" i="5"/>
  <c r="P5" i="5"/>
  <c r="C5" i="5"/>
  <c r="C12" i="5" s="1"/>
  <c r="B5" i="5"/>
  <c r="P4" i="5"/>
  <c r="C4" i="5"/>
  <c r="B4" i="5"/>
  <c r="O12" i="4"/>
  <c r="N12" i="4"/>
  <c r="M12" i="4"/>
  <c r="L12" i="4"/>
  <c r="K12" i="4"/>
  <c r="J12" i="4"/>
  <c r="I12" i="4"/>
  <c r="H12" i="4"/>
  <c r="G12" i="4"/>
  <c r="F12" i="4"/>
  <c r="E12" i="4"/>
  <c r="E16" i="9" s="1"/>
  <c r="E21" i="9" s="1"/>
  <c r="D12" i="4"/>
  <c r="B11" i="4"/>
  <c r="C10" i="4"/>
  <c r="P10" i="4" s="1"/>
  <c r="B10" i="4"/>
  <c r="C9" i="4"/>
  <c r="P9" i="4" s="1"/>
  <c r="B9" i="4"/>
  <c r="C8" i="4"/>
  <c r="P8" i="4" s="1"/>
  <c r="B8" i="4"/>
  <c r="C7" i="4"/>
  <c r="P7" i="4" s="1"/>
  <c r="B7" i="4"/>
  <c r="B6" i="4"/>
  <c r="C5" i="4"/>
  <c r="P5" i="4" s="1"/>
  <c r="B5" i="4"/>
  <c r="C4" i="4"/>
  <c r="P4" i="4" s="1"/>
  <c r="B4" i="4"/>
  <c r="O12" i="3"/>
  <c r="N12" i="3"/>
  <c r="M12" i="3"/>
  <c r="K12" i="3"/>
  <c r="J12" i="3"/>
  <c r="I12" i="3"/>
  <c r="H12" i="3"/>
  <c r="G12" i="3"/>
  <c r="F12" i="3"/>
  <c r="E12" i="3"/>
  <c r="D12" i="3"/>
  <c r="D15" i="9" s="1"/>
  <c r="D21" i="9" l="1"/>
  <c r="P12" i="10"/>
  <c r="C12" i="10"/>
  <c r="P12" i="7"/>
  <c r="P12" i="6"/>
  <c r="C12" i="6"/>
  <c r="P12" i="5"/>
  <c r="B11" i="1" l="1"/>
  <c r="U16" i="10" l="1"/>
  <c r="U17" i="10"/>
  <c r="U18" i="10"/>
  <c r="U19" i="10"/>
  <c r="U20" i="10"/>
  <c r="U21" i="10"/>
  <c r="U22" i="10"/>
  <c r="U23" i="10"/>
  <c r="U24" i="10"/>
  <c r="U25" i="10"/>
  <c r="U26" i="10"/>
  <c r="U27" i="10"/>
  <c r="U28" i="10"/>
  <c r="U29" i="10"/>
  <c r="U30" i="10"/>
  <c r="U31" i="10"/>
  <c r="U32" i="10"/>
  <c r="U33" i="10"/>
  <c r="U34" i="10"/>
  <c r="U35" i="10"/>
  <c r="U36" i="10"/>
  <c r="U37" i="10"/>
  <c r="U38" i="10"/>
  <c r="U39" i="10"/>
  <c r="U40" i="10"/>
  <c r="U41" i="10"/>
  <c r="U42" i="10"/>
  <c r="U43" i="10"/>
  <c r="U44" i="10"/>
  <c r="U45" i="10"/>
  <c r="U46" i="10"/>
  <c r="U15" i="10"/>
  <c r="U16" i="7"/>
  <c r="U17" i="7"/>
  <c r="U18" i="7"/>
  <c r="U19" i="7"/>
  <c r="U20" i="7"/>
  <c r="U21" i="7"/>
  <c r="U22" i="7"/>
  <c r="U23" i="7"/>
  <c r="U24" i="7"/>
  <c r="U25" i="7"/>
  <c r="U26" i="7"/>
  <c r="U27" i="7"/>
  <c r="U28" i="7"/>
  <c r="U29" i="7"/>
  <c r="U30" i="7"/>
  <c r="U31" i="7"/>
  <c r="U32" i="7"/>
  <c r="U33" i="7"/>
  <c r="U34" i="7"/>
  <c r="U35" i="7"/>
  <c r="U36" i="7"/>
  <c r="U37" i="7"/>
  <c r="U38" i="7"/>
  <c r="U39" i="7"/>
  <c r="U40" i="7"/>
  <c r="U41" i="7"/>
  <c r="U42" i="7"/>
  <c r="U43" i="7"/>
  <c r="U44" i="7"/>
  <c r="U45" i="7"/>
  <c r="U46" i="7"/>
  <c r="U15" i="7"/>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15" i="6"/>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15" i="5"/>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15" i="4"/>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V46" i="10" l="1"/>
  <c r="V45" i="10"/>
  <c r="V44" i="10"/>
  <c r="V43" i="10"/>
  <c r="V42" i="10"/>
  <c r="V41" i="10"/>
  <c r="V40" i="10"/>
  <c r="V39" i="10"/>
  <c r="V38" i="10"/>
  <c r="V37" i="10"/>
  <c r="V36" i="10"/>
  <c r="V35" i="10"/>
  <c r="V34" i="10"/>
  <c r="V33" i="10"/>
  <c r="V32" i="10"/>
  <c r="V31" i="10"/>
  <c r="V30" i="10"/>
  <c r="V29" i="10"/>
  <c r="V28" i="10"/>
  <c r="V27" i="10"/>
  <c r="V26" i="10"/>
  <c r="V25" i="10"/>
  <c r="V24" i="10"/>
  <c r="V23" i="10"/>
  <c r="V22" i="10"/>
  <c r="V21" i="10"/>
  <c r="V20" i="10"/>
  <c r="V19" i="10"/>
  <c r="V18" i="10"/>
  <c r="V17" i="10"/>
  <c r="V16" i="10"/>
  <c r="V15" i="10"/>
  <c r="V46" i="7"/>
  <c r="V45" i="7"/>
  <c r="V44" i="7"/>
  <c r="V43" i="7"/>
  <c r="V42" i="7"/>
  <c r="V41" i="7"/>
  <c r="V40" i="7"/>
  <c r="V39" i="7"/>
  <c r="V38" i="7"/>
  <c r="V37" i="7"/>
  <c r="V36" i="7"/>
  <c r="V35" i="7"/>
  <c r="V34" i="7"/>
  <c r="V33" i="7"/>
  <c r="V32" i="7"/>
  <c r="V31" i="7"/>
  <c r="V30" i="7"/>
  <c r="V29" i="7"/>
  <c r="V28" i="7"/>
  <c r="V27" i="7"/>
  <c r="V26" i="7"/>
  <c r="V25" i="7"/>
  <c r="V24" i="7"/>
  <c r="V23" i="7"/>
  <c r="V22" i="7"/>
  <c r="V21" i="7"/>
  <c r="V20" i="7"/>
  <c r="V19" i="7"/>
  <c r="V18" i="7"/>
  <c r="V17" i="7"/>
  <c r="V16" i="7"/>
  <c r="V15" i="7"/>
  <c r="V46" i="6"/>
  <c r="V45" i="6"/>
  <c r="V44" i="6"/>
  <c r="V43" i="6"/>
  <c r="V42" i="6"/>
  <c r="V41" i="6"/>
  <c r="V40" i="6"/>
  <c r="V39" i="6"/>
  <c r="V38" i="6"/>
  <c r="V37" i="6"/>
  <c r="V36" i="6"/>
  <c r="V35" i="6"/>
  <c r="V34" i="6"/>
  <c r="V33" i="6"/>
  <c r="V32" i="6"/>
  <c r="V31" i="6"/>
  <c r="V30" i="6"/>
  <c r="V29" i="6"/>
  <c r="V28" i="6"/>
  <c r="V27" i="6"/>
  <c r="V26" i="6"/>
  <c r="V25" i="6"/>
  <c r="V24" i="6"/>
  <c r="V23" i="6"/>
  <c r="V22" i="6"/>
  <c r="V21" i="6"/>
  <c r="V20" i="6"/>
  <c r="V19" i="6"/>
  <c r="V18" i="6"/>
  <c r="V17" i="6"/>
  <c r="V16" i="6"/>
  <c r="V15" i="6"/>
  <c r="V46" i="5"/>
  <c r="V45" i="5"/>
  <c r="V44" i="5"/>
  <c r="V43" i="5"/>
  <c r="V42" i="5"/>
  <c r="V41" i="5"/>
  <c r="V40" i="5"/>
  <c r="V39" i="5"/>
  <c r="V38" i="5"/>
  <c r="V37" i="5"/>
  <c r="V36" i="5"/>
  <c r="V35" i="5"/>
  <c r="V34" i="5"/>
  <c r="V33" i="5"/>
  <c r="V32" i="5"/>
  <c r="V31" i="5"/>
  <c r="V30" i="5"/>
  <c r="V29" i="5"/>
  <c r="V28" i="5"/>
  <c r="V27" i="5"/>
  <c r="V26" i="5"/>
  <c r="V25" i="5"/>
  <c r="V24" i="5"/>
  <c r="V23" i="5"/>
  <c r="V22" i="5"/>
  <c r="V21" i="5"/>
  <c r="V20" i="5"/>
  <c r="V19" i="5"/>
  <c r="V18" i="5"/>
  <c r="V17" i="5"/>
  <c r="V16" i="5"/>
  <c r="V15" i="5"/>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C1" i="9" l="1"/>
  <c r="K7" i="9"/>
  <c r="L7" i="9"/>
  <c r="M7" i="9"/>
  <c r="N7" i="9"/>
  <c r="J8" i="9"/>
  <c r="P46" i="10" l="1"/>
  <c r="O46" i="10"/>
  <c r="N46" i="10"/>
  <c r="P45" i="10"/>
  <c r="O45" i="10"/>
  <c r="N45" i="10"/>
  <c r="P44" i="10"/>
  <c r="O44" i="10"/>
  <c r="N44" i="10"/>
  <c r="P43" i="10"/>
  <c r="O43" i="10"/>
  <c r="N43" i="10"/>
  <c r="P42" i="10"/>
  <c r="O42" i="10"/>
  <c r="N42" i="10"/>
  <c r="P41" i="10"/>
  <c r="O41" i="10"/>
  <c r="N41" i="10"/>
  <c r="P40" i="10"/>
  <c r="O40" i="10"/>
  <c r="N40" i="10"/>
  <c r="P39" i="10"/>
  <c r="O39" i="10"/>
  <c r="N39" i="10"/>
  <c r="P38" i="10"/>
  <c r="O38" i="10"/>
  <c r="N38" i="10"/>
  <c r="P37" i="10"/>
  <c r="O37" i="10"/>
  <c r="N37" i="10"/>
  <c r="P36" i="10"/>
  <c r="O36" i="10"/>
  <c r="N36" i="10"/>
  <c r="P35" i="10"/>
  <c r="O35" i="10"/>
  <c r="N35" i="10"/>
  <c r="P34" i="10"/>
  <c r="O34" i="10"/>
  <c r="N34" i="10"/>
  <c r="P33" i="10"/>
  <c r="O33" i="10"/>
  <c r="N33" i="10"/>
  <c r="P32" i="10"/>
  <c r="O32" i="10"/>
  <c r="N32" i="10"/>
  <c r="P31" i="10"/>
  <c r="O31" i="10"/>
  <c r="N31" i="10"/>
  <c r="P30" i="10"/>
  <c r="O30" i="10"/>
  <c r="N30" i="10"/>
  <c r="P29" i="10"/>
  <c r="O29" i="10"/>
  <c r="N29" i="10"/>
  <c r="P28" i="10"/>
  <c r="O28" i="10"/>
  <c r="N28" i="10"/>
  <c r="P27" i="10"/>
  <c r="O27" i="10"/>
  <c r="N27" i="10"/>
  <c r="P26" i="10"/>
  <c r="O26" i="10"/>
  <c r="N26" i="10"/>
  <c r="P25" i="10"/>
  <c r="O25" i="10"/>
  <c r="N25" i="10"/>
  <c r="P24" i="10"/>
  <c r="O24" i="10"/>
  <c r="N24" i="10"/>
  <c r="P23" i="10"/>
  <c r="O23" i="10"/>
  <c r="N23" i="10"/>
  <c r="P22" i="10"/>
  <c r="O22" i="10"/>
  <c r="N22" i="10"/>
  <c r="P21" i="10"/>
  <c r="O21" i="10"/>
  <c r="N21" i="10"/>
  <c r="P20" i="10"/>
  <c r="O20" i="10"/>
  <c r="N20" i="10"/>
  <c r="P19" i="10"/>
  <c r="O19" i="10"/>
  <c r="N19" i="10"/>
  <c r="P18" i="10"/>
  <c r="O18" i="10"/>
  <c r="N18" i="10"/>
  <c r="P17" i="10"/>
  <c r="O17" i="10"/>
  <c r="N17" i="10"/>
  <c r="P16" i="10"/>
  <c r="O16" i="10"/>
  <c r="N16" i="10"/>
  <c r="P15" i="10"/>
  <c r="O15" i="10"/>
  <c r="N15" i="10"/>
  <c r="P46" i="7"/>
  <c r="O46" i="7"/>
  <c r="N46" i="7"/>
  <c r="P45" i="7"/>
  <c r="O45" i="7"/>
  <c r="N45" i="7"/>
  <c r="P44" i="7"/>
  <c r="O44" i="7"/>
  <c r="N44" i="7"/>
  <c r="P43" i="7"/>
  <c r="O43" i="7"/>
  <c r="N43" i="7"/>
  <c r="P42" i="7"/>
  <c r="O42" i="7"/>
  <c r="N42" i="7"/>
  <c r="P41" i="7"/>
  <c r="O41" i="7"/>
  <c r="N41" i="7"/>
  <c r="P40" i="7"/>
  <c r="O40" i="7"/>
  <c r="N40" i="7"/>
  <c r="P39" i="7"/>
  <c r="O39" i="7"/>
  <c r="N39" i="7"/>
  <c r="P38" i="7"/>
  <c r="O38" i="7"/>
  <c r="N38" i="7"/>
  <c r="P37" i="7"/>
  <c r="O37" i="7"/>
  <c r="N37" i="7"/>
  <c r="P36" i="7"/>
  <c r="O36" i="7"/>
  <c r="N36" i="7"/>
  <c r="P35" i="7"/>
  <c r="O35" i="7"/>
  <c r="N35" i="7"/>
  <c r="P34" i="7"/>
  <c r="O34" i="7"/>
  <c r="N34" i="7"/>
  <c r="P33" i="7"/>
  <c r="O33" i="7"/>
  <c r="N33" i="7"/>
  <c r="P32" i="7"/>
  <c r="O32" i="7"/>
  <c r="N32" i="7"/>
  <c r="P31" i="7"/>
  <c r="O31" i="7"/>
  <c r="N31" i="7"/>
  <c r="P30" i="7"/>
  <c r="O30" i="7"/>
  <c r="N30" i="7"/>
  <c r="P29" i="7"/>
  <c r="O29" i="7"/>
  <c r="N29" i="7"/>
  <c r="P28" i="7"/>
  <c r="O28" i="7"/>
  <c r="N28" i="7"/>
  <c r="P27" i="7"/>
  <c r="O27" i="7"/>
  <c r="N27" i="7"/>
  <c r="P26" i="7"/>
  <c r="O26" i="7"/>
  <c r="N26" i="7"/>
  <c r="P25" i="7"/>
  <c r="O25" i="7"/>
  <c r="N25" i="7"/>
  <c r="P24" i="7"/>
  <c r="O24" i="7"/>
  <c r="N24" i="7"/>
  <c r="P23" i="7"/>
  <c r="O23" i="7"/>
  <c r="N23" i="7"/>
  <c r="P22" i="7"/>
  <c r="O22" i="7"/>
  <c r="N22" i="7"/>
  <c r="P21" i="7"/>
  <c r="O21" i="7"/>
  <c r="N21" i="7"/>
  <c r="P20" i="7"/>
  <c r="O20" i="7"/>
  <c r="N20" i="7"/>
  <c r="P19" i="7"/>
  <c r="O19" i="7"/>
  <c r="N19" i="7"/>
  <c r="P18" i="7"/>
  <c r="O18" i="7"/>
  <c r="N18" i="7"/>
  <c r="P17" i="7"/>
  <c r="O17" i="7"/>
  <c r="N17" i="7"/>
  <c r="P16" i="7"/>
  <c r="O16" i="7"/>
  <c r="N16" i="7"/>
  <c r="P15" i="7"/>
  <c r="O15" i="7"/>
  <c r="N15" i="7"/>
  <c r="P46" i="6"/>
  <c r="O46" i="6"/>
  <c r="N46" i="6"/>
  <c r="P45" i="6"/>
  <c r="O45" i="6"/>
  <c r="N45" i="6"/>
  <c r="P44" i="6"/>
  <c r="O44" i="6"/>
  <c r="N44" i="6"/>
  <c r="P43" i="6"/>
  <c r="O43" i="6"/>
  <c r="N43" i="6"/>
  <c r="P42" i="6"/>
  <c r="O42" i="6"/>
  <c r="N42" i="6"/>
  <c r="P41" i="6"/>
  <c r="O41" i="6"/>
  <c r="N41" i="6"/>
  <c r="P40" i="6"/>
  <c r="O40" i="6"/>
  <c r="N40" i="6"/>
  <c r="P39" i="6"/>
  <c r="O39" i="6"/>
  <c r="N39" i="6"/>
  <c r="P38" i="6"/>
  <c r="O38" i="6"/>
  <c r="N38" i="6"/>
  <c r="P37" i="6"/>
  <c r="O37" i="6"/>
  <c r="N37" i="6"/>
  <c r="P36" i="6"/>
  <c r="O36" i="6"/>
  <c r="N36" i="6"/>
  <c r="P35" i="6"/>
  <c r="O35" i="6"/>
  <c r="N35" i="6"/>
  <c r="P34" i="6"/>
  <c r="O34" i="6"/>
  <c r="N34" i="6"/>
  <c r="P33" i="6"/>
  <c r="O33" i="6"/>
  <c r="N33" i="6"/>
  <c r="P32" i="6"/>
  <c r="O32" i="6"/>
  <c r="N32" i="6"/>
  <c r="P31" i="6"/>
  <c r="O31" i="6"/>
  <c r="N31" i="6"/>
  <c r="P30" i="6"/>
  <c r="O30" i="6"/>
  <c r="N30" i="6"/>
  <c r="P29" i="6"/>
  <c r="O29" i="6"/>
  <c r="N29" i="6"/>
  <c r="P28" i="6"/>
  <c r="O28" i="6"/>
  <c r="N28" i="6"/>
  <c r="P27" i="6"/>
  <c r="O27" i="6"/>
  <c r="N27" i="6"/>
  <c r="P26" i="6"/>
  <c r="O26" i="6"/>
  <c r="N26" i="6"/>
  <c r="P25" i="6"/>
  <c r="O25" i="6"/>
  <c r="N25" i="6"/>
  <c r="P24" i="6"/>
  <c r="O24" i="6"/>
  <c r="N24" i="6"/>
  <c r="P23" i="6"/>
  <c r="O23" i="6"/>
  <c r="N23" i="6"/>
  <c r="P22" i="6"/>
  <c r="O22" i="6"/>
  <c r="N22" i="6"/>
  <c r="P21" i="6"/>
  <c r="O21" i="6"/>
  <c r="N21" i="6"/>
  <c r="P20" i="6"/>
  <c r="O20" i="6"/>
  <c r="N20" i="6"/>
  <c r="P19" i="6"/>
  <c r="O19" i="6"/>
  <c r="N19" i="6"/>
  <c r="P18" i="6"/>
  <c r="O18" i="6"/>
  <c r="N18" i="6"/>
  <c r="P17" i="6"/>
  <c r="O17" i="6"/>
  <c r="N17" i="6"/>
  <c r="P16" i="6"/>
  <c r="O16" i="6"/>
  <c r="N16" i="6"/>
  <c r="P15" i="6"/>
  <c r="O15" i="6"/>
  <c r="N15" i="6"/>
  <c r="P46" i="5"/>
  <c r="O46" i="5"/>
  <c r="N46" i="5"/>
  <c r="P45" i="5"/>
  <c r="O45" i="5"/>
  <c r="N45" i="5"/>
  <c r="P44" i="5"/>
  <c r="O44" i="5"/>
  <c r="N44" i="5"/>
  <c r="P43" i="5"/>
  <c r="O43" i="5"/>
  <c r="N43" i="5"/>
  <c r="P42" i="5"/>
  <c r="O42" i="5"/>
  <c r="N42" i="5"/>
  <c r="P41" i="5"/>
  <c r="O41" i="5"/>
  <c r="N41" i="5"/>
  <c r="P40" i="5"/>
  <c r="O40" i="5"/>
  <c r="N40" i="5"/>
  <c r="P39" i="5"/>
  <c r="O39" i="5"/>
  <c r="N39" i="5"/>
  <c r="P38" i="5"/>
  <c r="O38" i="5"/>
  <c r="N38" i="5"/>
  <c r="P37" i="5"/>
  <c r="O37" i="5"/>
  <c r="N37" i="5"/>
  <c r="P36" i="5"/>
  <c r="O36" i="5"/>
  <c r="N36" i="5"/>
  <c r="P35" i="5"/>
  <c r="O35" i="5"/>
  <c r="N35" i="5"/>
  <c r="P34" i="5"/>
  <c r="O34" i="5"/>
  <c r="N34" i="5"/>
  <c r="P33" i="5"/>
  <c r="O33" i="5"/>
  <c r="N33" i="5"/>
  <c r="P32" i="5"/>
  <c r="O32" i="5"/>
  <c r="N32" i="5"/>
  <c r="P31" i="5"/>
  <c r="O31" i="5"/>
  <c r="N31" i="5"/>
  <c r="P30" i="5"/>
  <c r="O30" i="5"/>
  <c r="N30" i="5"/>
  <c r="P29" i="5"/>
  <c r="O29" i="5"/>
  <c r="N29" i="5"/>
  <c r="P28" i="5"/>
  <c r="O28" i="5"/>
  <c r="N28" i="5"/>
  <c r="P27" i="5"/>
  <c r="O27" i="5"/>
  <c r="N27" i="5"/>
  <c r="P26" i="5"/>
  <c r="O26" i="5"/>
  <c r="N26" i="5"/>
  <c r="P25" i="5"/>
  <c r="O25" i="5"/>
  <c r="N25" i="5"/>
  <c r="P24" i="5"/>
  <c r="O24" i="5"/>
  <c r="N24" i="5"/>
  <c r="P23" i="5"/>
  <c r="O23" i="5"/>
  <c r="N23" i="5"/>
  <c r="P22" i="5"/>
  <c r="O22" i="5"/>
  <c r="N22" i="5"/>
  <c r="P21" i="5"/>
  <c r="O21" i="5"/>
  <c r="N21" i="5"/>
  <c r="P20" i="5"/>
  <c r="O20" i="5"/>
  <c r="N20" i="5"/>
  <c r="P19" i="5"/>
  <c r="O19" i="5"/>
  <c r="N19" i="5"/>
  <c r="P18" i="5"/>
  <c r="O18" i="5"/>
  <c r="N18" i="5"/>
  <c r="P17" i="5"/>
  <c r="O17" i="5"/>
  <c r="N17" i="5"/>
  <c r="P16" i="5"/>
  <c r="O16" i="5"/>
  <c r="N16" i="5"/>
  <c r="N15" i="5"/>
  <c r="O15" i="5" s="1"/>
  <c r="P15" i="5" s="1"/>
  <c r="P46" i="4"/>
  <c r="O46" i="4"/>
  <c r="N46" i="4"/>
  <c r="P45" i="4"/>
  <c r="O45" i="4"/>
  <c r="N45" i="4"/>
  <c r="P44" i="4"/>
  <c r="O44" i="4"/>
  <c r="N44" i="4"/>
  <c r="P43" i="4"/>
  <c r="O43" i="4"/>
  <c r="N43" i="4"/>
  <c r="P42" i="4"/>
  <c r="O42" i="4"/>
  <c r="N42" i="4"/>
  <c r="P41" i="4"/>
  <c r="O41" i="4"/>
  <c r="N41" i="4"/>
  <c r="P40" i="4"/>
  <c r="O40" i="4"/>
  <c r="N40" i="4"/>
  <c r="P39" i="4"/>
  <c r="O39" i="4"/>
  <c r="N39" i="4"/>
  <c r="P38" i="4"/>
  <c r="O38" i="4"/>
  <c r="N38" i="4"/>
  <c r="P37" i="4"/>
  <c r="O37" i="4"/>
  <c r="N37" i="4"/>
  <c r="P36" i="4"/>
  <c r="O36" i="4"/>
  <c r="N36" i="4"/>
  <c r="P35" i="4"/>
  <c r="O35" i="4"/>
  <c r="N35" i="4"/>
  <c r="O34" i="4"/>
  <c r="P34" i="4" s="1"/>
  <c r="C11" i="4" s="1"/>
  <c r="P11" i="4" s="1"/>
  <c r="N34" i="4"/>
  <c r="P33" i="4"/>
  <c r="O33" i="4"/>
  <c r="N33" i="4"/>
  <c r="P32" i="4"/>
  <c r="O32" i="4"/>
  <c r="N32" i="4"/>
  <c r="P31" i="4"/>
  <c r="O31" i="4"/>
  <c r="N31" i="4"/>
  <c r="O30" i="4"/>
  <c r="P30" i="4" s="1"/>
  <c r="N30" i="4"/>
  <c r="O29" i="4"/>
  <c r="P29" i="4" s="1"/>
  <c r="N29" i="4"/>
  <c r="O28" i="4"/>
  <c r="P28" i="4" s="1"/>
  <c r="N28" i="4"/>
  <c r="O27" i="4"/>
  <c r="P27" i="4" s="1"/>
  <c r="N27" i="4"/>
  <c r="O26" i="4"/>
  <c r="P26" i="4" s="1"/>
  <c r="N26" i="4"/>
  <c r="O25" i="4"/>
  <c r="P25" i="4" s="1"/>
  <c r="N25" i="4"/>
  <c r="O24" i="4"/>
  <c r="P24" i="4" s="1"/>
  <c r="N24" i="4"/>
  <c r="O23" i="4"/>
  <c r="P23" i="4" s="1"/>
  <c r="N23" i="4"/>
  <c r="P22" i="4"/>
  <c r="O22" i="4"/>
  <c r="N22" i="4"/>
  <c r="O21" i="4"/>
  <c r="P21" i="4" s="1"/>
  <c r="N21" i="4"/>
  <c r="O20" i="4"/>
  <c r="P20" i="4" s="1"/>
  <c r="N20" i="4"/>
  <c r="O19" i="4"/>
  <c r="P19" i="4" s="1"/>
  <c r="N19" i="4"/>
  <c r="O18" i="4"/>
  <c r="P18" i="4" s="1"/>
  <c r="N18" i="4"/>
  <c r="N17" i="4"/>
  <c r="O17" i="4" s="1"/>
  <c r="P17" i="4" s="1"/>
  <c r="O16" i="4"/>
  <c r="P16" i="4" s="1"/>
  <c r="N16" i="4"/>
  <c r="N15" i="4"/>
  <c r="B8" i="8"/>
  <c r="F19" i="8"/>
  <c r="V16" i="3"/>
  <c r="V15" i="3"/>
  <c r="B16" i="9" l="1"/>
  <c r="B17" i="9"/>
  <c r="B18" i="9"/>
  <c r="B19" i="9"/>
  <c r="B20" i="9"/>
  <c r="B15" i="9"/>
  <c r="B11" i="9"/>
  <c r="B10" i="9"/>
  <c r="B9" i="9"/>
  <c r="B8" i="9"/>
  <c r="B7" i="9"/>
  <c r="B6" i="9"/>
  <c r="B5" i="9"/>
  <c r="B4" i="9"/>
  <c r="C1" i="10"/>
  <c r="C1" i="7"/>
  <c r="C1" i="6"/>
  <c r="C1" i="5"/>
  <c r="C1" i="4"/>
  <c r="C1" i="3"/>
  <c r="O15" i="4"/>
  <c r="P15" i="4" s="1"/>
  <c r="C6" i="4" s="1"/>
  <c r="B10" i="3"/>
  <c r="B11" i="3"/>
  <c r="B9" i="3"/>
  <c r="P6" i="4" l="1"/>
  <c r="P12" i="4" s="1"/>
  <c r="C12" i="4"/>
  <c r="B5" i="3"/>
  <c r="B6" i="3"/>
  <c r="B7" i="3"/>
  <c r="B8" i="3"/>
  <c r="B4" i="3"/>
  <c r="O18" i="3"/>
  <c r="P18" i="3" s="1"/>
  <c r="O21" i="3"/>
  <c r="P21" i="3" s="1"/>
  <c r="C10" i="3" s="1"/>
  <c r="P10" i="3" s="1"/>
  <c r="O19" i="3"/>
  <c r="P19" i="3" s="1"/>
  <c r="O27" i="3"/>
  <c r="P27" i="3" s="1"/>
  <c r="O28" i="3"/>
  <c r="P28" i="3" s="1"/>
  <c r="O34" i="3"/>
  <c r="P34" i="3" s="1"/>
  <c r="O38" i="3"/>
  <c r="P38" i="3" s="1"/>
  <c r="O39" i="3"/>
  <c r="P39" i="3" s="1"/>
  <c r="O43" i="3"/>
  <c r="P43" i="3" s="1"/>
  <c r="N16" i="3"/>
  <c r="O16" i="3" s="1"/>
  <c r="P16" i="3" s="1"/>
  <c r="C5" i="3" s="1"/>
  <c r="P5" i="3" s="1"/>
  <c r="N17" i="3"/>
  <c r="O17" i="3" s="1"/>
  <c r="P17" i="3" s="1"/>
  <c r="C6" i="3" s="1"/>
  <c r="P6" i="3" s="1"/>
  <c r="N18" i="3"/>
  <c r="N19" i="3"/>
  <c r="N20" i="3"/>
  <c r="O20" i="3" s="1"/>
  <c r="P20" i="3" s="1"/>
  <c r="C9" i="3" s="1"/>
  <c r="P9" i="3" s="1"/>
  <c r="N21" i="3"/>
  <c r="N22" i="3"/>
  <c r="O22" i="3" s="1"/>
  <c r="P22" i="3" s="1"/>
  <c r="C11" i="3" s="1"/>
  <c r="P11" i="3" s="1"/>
  <c r="N23" i="3"/>
  <c r="O23" i="3" s="1"/>
  <c r="P23" i="3" s="1"/>
  <c r="N24" i="3"/>
  <c r="N25" i="3"/>
  <c r="O25" i="3" s="1"/>
  <c r="P25" i="3" s="1"/>
  <c r="N26" i="3"/>
  <c r="O26" i="3" s="1"/>
  <c r="P26" i="3" s="1"/>
  <c r="N27" i="3"/>
  <c r="N28" i="3"/>
  <c r="N29" i="3"/>
  <c r="O29" i="3" s="1"/>
  <c r="P29" i="3" s="1"/>
  <c r="N30" i="3"/>
  <c r="N31" i="3"/>
  <c r="O31" i="3" s="1"/>
  <c r="P31" i="3" s="1"/>
  <c r="N32" i="3"/>
  <c r="N33" i="3"/>
  <c r="O33" i="3" s="1"/>
  <c r="P33" i="3" s="1"/>
  <c r="N34" i="3"/>
  <c r="N35" i="3"/>
  <c r="O35" i="3" s="1"/>
  <c r="P35" i="3" s="1"/>
  <c r="N36" i="3"/>
  <c r="O36" i="3" s="1"/>
  <c r="P36" i="3" s="1"/>
  <c r="N37" i="3"/>
  <c r="O37" i="3" s="1"/>
  <c r="P37" i="3" s="1"/>
  <c r="N38" i="3"/>
  <c r="N39" i="3"/>
  <c r="N40" i="3"/>
  <c r="N41" i="3"/>
  <c r="O41" i="3" s="1"/>
  <c r="P41" i="3" s="1"/>
  <c r="N42" i="3"/>
  <c r="O42" i="3" s="1"/>
  <c r="P42" i="3" s="1"/>
  <c r="N43" i="3"/>
  <c r="N44" i="3"/>
  <c r="O44" i="3" s="1"/>
  <c r="P44" i="3" s="1"/>
  <c r="N45" i="3"/>
  <c r="O45" i="3" s="1"/>
  <c r="P45" i="3" s="1"/>
  <c r="N46" i="3"/>
  <c r="O46" i="3" s="1"/>
  <c r="P46" i="3" s="1"/>
  <c r="C8" i="3" l="1"/>
  <c r="P8" i="3" s="1"/>
  <c r="O24" i="3"/>
  <c r="P24" i="3" s="1"/>
  <c r="O32" i="3"/>
  <c r="P32" i="3" s="1"/>
  <c r="O40" i="3"/>
  <c r="P40" i="3" s="1"/>
  <c r="O30" i="3"/>
  <c r="P30" i="3" s="1"/>
  <c r="N15" i="3"/>
  <c r="O15" i="3" s="1"/>
  <c r="P15" i="3" s="1"/>
  <c r="C7" i="3" l="1"/>
  <c r="P7" i="3" s="1"/>
  <c r="C4" i="3"/>
  <c r="A8" i="1"/>
  <c r="C12" i="3" l="1"/>
  <c r="P4" i="3"/>
  <c r="P12" i="3" s="1"/>
  <c r="C7" i="9"/>
  <c r="C25" i="2"/>
  <c r="C24" i="2"/>
  <c r="K8" i="9" l="1"/>
  <c r="L8" i="9"/>
  <c r="M8" i="9"/>
  <c r="N8" i="9"/>
  <c r="O9" i="9"/>
  <c r="O10" i="9"/>
  <c r="O11" i="9"/>
  <c r="J7" i="9"/>
  <c r="P7" i="9" s="1"/>
  <c r="O20" i="9"/>
  <c r="N20" i="9"/>
  <c r="M20" i="9"/>
  <c r="L20" i="9"/>
  <c r="K20" i="9"/>
  <c r="J20" i="9"/>
  <c r="I20" i="9"/>
  <c r="O19" i="9"/>
  <c r="N19" i="9"/>
  <c r="M19" i="9"/>
  <c r="L19" i="9"/>
  <c r="K19" i="9"/>
  <c r="J19" i="9"/>
  <c r="I19" i="9"/>
  <c r="O18" i="9"/>
  <c r="N18" i="9"/>
  <c r="M18" i="9"/>
  <c r="L18" i="9"/>
  <c r="K18" i="9"/>
  <c r="J18" i="9"/>
  <c r="I18" i="9"/>
  <c r="P18" i="9" s="1"/>
  <c r="O17" i="9"/>
  <c r="N17" i="9"/>
  <c r="M17" i="9"/>
  <c r="L17" i="9"/>
  <c r="K17" i="9"/>
  <c r="J17" i="9"/>
  <c r="I17" i="9"/>
  <c r="O16" i="9"/>
  <c r="N16" i="9"/>
  <c r="M16" i="9"/>
  <c r="L16" i="9"/>
  <c r="K16" i="9"/>
  <c r="J16" i="9"/>
  <c r="I16" i="9"/>
  <c r="L12" i="3"/>
  <c r="I15" i="9"/>
  <c r="I12" i="9" l="1"/>
  <c r="I21" i="9"/>
  <c r="B14" i="1"/>
  <c r="B15" i="1"/>
  <c r="C33" i="2" l="1"/>
  <c r="C34" i="2"/>
  <c r="C35" i="2"/>
  <c r="C36" i="2"/>
  <c r="C37" i="2"/>
  <c r="C32" i="2"/>
  <c r="B12" i="1" l="1"/>
  <c r="B13" i="1"/>
  <c r="A42" i="2" l="1"/>
  <c r="O12" i="9" l="1"/>
  <c r="H20" i="9"/>
  <c r="G20" i="9"/>
  <c r="H19" i="9"/>
  <c r="G19" i="9"/>
  <c r="P19" i="9" s="1"/>
  <c r="H18" i="9"/>
  <c r="G18" i="9"/>
  <c r="H17" i="9"/>
  <c r="G17" i="9"/>
  <c r="H16" i="9"/>
  <c r="G16" i="9"/>
  <c r="K15" i="9"/>
  <c r="O15" i="9"/>
  <c r="O21" i="9" l="1"/>
  <c r="K21" i="9"/>
  <c r="K12" i="9"/>
  <c r="N12" i="9"/>
  <c r="M12" i="9"/>
  <c r="L12" i="9"/>
  <c r="B25" i="8"/>
  <c r="B16" i="8"/>
  <c r="C18" i="9" l="1"/>
  <c r="C20" i="9"/>
  <c r="C19" i="9"/>
  <c r="C17" i="9"/>
  <c r="C16" i="9"/>
  <c r="P16" i="9" s="1"/>
  <c r="R11" i="9"/>
  <c r="R10" i="9"/>
  <c r="R9" i="9"/>
  <c r="R8" i="9"/>
  <c r="R7" i="9"/>
  <c r="R6" i="9"/>
  <c r="R5" i="9"/>
  <c r="R4" i="9"/>
  <c r="B49" i="2" l="1"/>
  <c r="B51" i="2"/>
  <c r="B52" i="2"/>
  <c r="J15" i="9"/>
  <c r="B34" i="2" l="1"/>
  <c r="D34" i="2" s="1"/>
  <c r="B35" i="2"/>
  <c r="D35" i="2" s="1"/>
  <c r="B50" i="2"/>
  <c r="B36" i="2"/>
  <c r="D36" i="2" s="1"/>
  <c r="B37" i="2"/>
  <c r="D37" i="2" s="1"/>
  <c r="B33" i="2"/>
  <c r="D33" i="2" s="1"/>
  <c r="B48" i="2"/>
  <c r="G12" i="9"/>
  <c r="J12" i="9"/>
  <c r="H12" i="9"/>
  <c r="J21" i="9"/>
  <c r="G15" i="9" l="1"/>
  <c r="H15" i="9"/>
  <c r="H21" i="9" s="1"/>
  <c r="L15" i="9"/>
  <c r="L21" i="9" s="1"/>
  <c r="M15" i="9"/>
  <c r="M21" i="9" s="1"/>
  <c r="N15" i="9"/>
  <c r="N21" i="9" s="1"/>
  <c r="G21" i="9" l="1"/>
  <c r="C11" i="9" l="1"/>
  <c r="P11" i="9" s="1"/>
  <c r="C4" i="9"/>
  <c r="P4" i="9" s="1"/>
  <c r="C5" i="9"/>
  <c r="P5" i="9" s="1"/>
  <c r="C10" i="9"/>
  <c r="P10" i="9" s="1"/>
  <c r="C9" i="9"/>
  <c r="P9" i="9" s="1"/>
  <c r="C8" i="9"/>
  <c r="P8" i="9" s="1"/>
  <c r="B25" i="2" l="1"/>
  <c r="D25" i="2" s="1"/>
  <c r="C6" i="9"/>
  <c r="B24" i="2"/>
  <c r="C15" i="9"/>
  <c r="P15" i="9" s="1"/>
  <c r="P6" i="9" l="1"/>
  <c r="P12" i="9" s="1"/>
  <c r="B3" i="8" s="1"/>
  <c r="E10" i="8" s="1"/>
  <c r="C21" i="9"/>
  <c r="D24" i="2"/>
  <c r="C12" i="9"/>
  <c r="B23" i="2" l="1"/>
  <c r="D23" i="2" s="1"/>
  <c r="D26" i="2" s="1"/>
  <c r="B32" i="2"/>
  <c r="B38" i="2" s="1"/>
  <c r="P21" i="9"/>
  <c r="Q15" i="9" s="1"/>
  <c r="C47" i="2" s="1"/>
  <c r="B47" i="2"/>
  <c r="B53" i="2" s="1"/>
  <c r="B26" i="2" l="1"/>
  <c r="E26" i="2"/>
  <c r="F26" i="2" s="1"/>
  <c r="D32" i="2"/>
  <c r="D38" i="2" s="1"/>
  <c r="E38" i="2" s="1"/>
  <c r="F38" i="2" s="1"/>
  <c r="Q20" i="9"/>
  <c r="C52" i="2" s="1"/>
  <c r="Q17" i="9"/>
  <c r="C49" i="2" s="1"/>
  <c r="Q19" i="9"/>
  <c r="C51" i="2" s="1"/>
  <c r="Q16" i="9"/>
  <c r="C48" i="2" s="1"/>
  <c r="Q18" i="9"/>
  <c r="C50" i="2" s="1"/>
  <c r="Q21" i="9"/>
  <c r="G19" i="8"/>
  <c r="C14" i="8"/>
  <c r="C20" i="8"/>
  <c r="C7" i="8"/>
  <c r="C23" i="8"/>
  <c r="C15" i="8"/>
  <c r="C22" i="8"/>
  <c r="C24" i="8"/>
  <c r="C6" i="8"/>
  <c r="C16" i="8"/>
  <c r="C8" i="8"/>
  <c r="C21" i="8"/>
  <c r="C25" i="8"/>
  <c r="C19" i="8"/>
  <c r="B11" i="8" l="1"/>
  <c r="B27" i="8" s="1"/>
  <c r="B29" i="8" s="1"/>
  <c r="D46" i="2"/>
  <c r="E11" i="8" s="1"/>
  <c r="C11" i="8" l="1"/>
  <c r="C27" i="8"/>
</calcChain>
</file>

<file path=xl/sharedStrings.xml><?xml version="1.0" encoding="utf-8"?>
<sst xmlns="http://schemas.openxmlformats.org/spreadsheetml/2006/main" count="360" uniqueCount="152">
  <si>
    <t>Het project is gericht op de volgende activiteit:</t>
  </si>
  <si>
    <t>Beter beheer van productierisico's, versterking van de positie van de primaire producent in de handelsketen of het verminderen van marktfalen</t>
  </si>
  <si>
    <t>Maatregelen die leiden tot een geringer grondstoffengebruik en een gesloten kringloop, met als resultaat een vermindering van de emissie van milieubelastende stoffen naar bodem, lucht en grond- en oppervlakte water en minder uitputting van hulpbronnen en grondstoffen</t>
  </si>
  <si>
    <t>Het project bestaat uit de volgende werkpakketten:</t>
  </si>
  <si>
    <t>WP1</t>
  </si>
  <si>
    <t>WP2</t>
  </si>
  <si>
    <t>WP3</t>
  </si>
  <si>
    <t>WP4</t>
  </si>
  <si>
    <t>WP5</t>
  </si>
  <si>
    <t>WP6</t>
  </si>
  <si>
    <t>WP7</t>
  </si>
  <si>
    <t>WP8</t>
  </si>
  <si>
    <t>Verspreiden van de resultaten van het project</t>
  </si>
  <si>
    <t>KOSTENBEGROTING PENVOERDER</t>
  </si>
  <si>
    <t xml:space="preserve"> </t>
  </si>
  <si>
    <t>TOTAAL KOSTEN</t>
  </si>
  <si>
    <t>TOTAAL</t>
  </si>
  <si>
    <t xml:space="preserve">Begroting en financieringsplan </t>
  </si>
  <si>
    <t>Totale projectkosten</t>
  </si>
  <si>
    <t>Eigen bijdrage projectpartners</t>
  </si>
  <si>
    <t>Totaal financiering</t>
  </si>
  <si>
    <t>Invulinstructie</t>
  </si>
  <si>
    <t>Penvoerder</t>
  </si>
  <si>
    <t>Projectpartner 2</t>
  </si>
  <si>
    <t>Projectpartner 3</t>
  </si>
  <si>
    <t>Projectpartner 4</t>
  </si>
  <si>
    <t>Projectpartner 5</t>
  </si>
  <si>
    <t>Algemeen</t>
  </si>
  <si>
    <t>Financieringsplan</t>
  </si>
  <si>
    <t>Begroting totaal</t>
  </si>
  <si>
    <t>Projectpartner 6</t>
  </si>
  <si>
    <t>Begroting
penvoerder en pp2, pp3, pp4, pp5, pp6</t>
  </si>
  <si>
    <t>KOSTENBEGROTING TOTAAL</t>
  </si>
  <si>
    <t>Berekende subsidie</t>
  </si>
  <si>
    <t>minimale subsidie</t>
  </si>
  <si>
    <t>maximale subsidie</t>
  </si>
  <si>
    <t>Omschrijving werkpakket</t>
  </si>
  <si>
    <t xml:space="preserve">Financieringsplan </t>
  </si>
  <si>
    <t>Overige subsidie</t>
  </si>
  <si>
    <t>Financiering derden</t>
  </si>
  <si>
    <t>Totaal overige subsidie</t>
  </si>
  <si>
    <t>Totaal financiering derden</t>
  </si>
  <si>
    <t>Totaal eigen bijdrage projectpartners</t>
  </si>
  <si>
    <t>KOSTENBEGROTING PROJECTPARTNER 6</t>
  </si>
  <si>
    <t>KOSTENBEGROTING PROJECTPARTNER 5</t>
  </si>
  <si>
    <t>KOSTENBEGROTING PROJECTPARTNER 4</t>
  </si>
  <si>
    <t>KOSTENBEGROTING PROJECTPARTNER 3</t>
  </si>
  <si>
    <t>KOSTENBEGROTING PROJECTPARTNER 2</t>
  </si>
  <si>
    <t>Maximaal mogelijke subsidie POP3</t>
  </si>
  <si>
    <t>Verbetering van dierenwelzijn of diergezondheid en verminderd risico voor de volksgezondheid bij de interactie tussen mens en dier</t>
  </si>
  <si>
    <t>Behoud en versterking van de biodiversiteit en de omgevingskwaliteit</t>
  </si>
  <si>
    <t>THEMA'S</t>
  </si>
  <si>
    <t>ACTIVITEIT</t>
  </si>
  <si>
    <r>
      <t xml:space="preserve">Dit is het laatste tabblad. Deze wordt automatisch gevuld en is een totaaltelling van alle begrotingen per projectpartner. U hoeft hier niets in te vullen. Dit overzicht is handig wanneer u uw aanvraag digitaal indient. U heeft dan deze gegevens nodig .
</t>
    </r>
    <r>
      <rPr>
        <b/>
        <sz val="9"/>
        <color rgb="FFFF0000"/>
        <rFont val="Calibri"/>
        <family val="2"/>
        <scheme val="minor"/>
      </rPr>
      <t/>
    </r>
  </si>
  <si>
    <t>Uitvoering van een innovatieproject waarbij de activiteiten DIRECT gericht zijn op de handel in en de voortbrenging van landbouwproducten</t>
  </si>
  <si>
    <t>maximale projectkosten</t>
  </si>
  <si>
    <t>BIJDRAGE AAN BELEIDSDOELEN</t>
  </si>
  <si>
    <t>Geen van de partijen meer dan 70% van de kosten</t>
  </si>
  <si>
    <r>
      <t xml:space="preserve">Uitvoering van een innovatieproject waarbij de activiteiten </t>
    </r>
    <r>
      <rPr>
        <b/>
        <sz val="9"/>
        <color rgb="FFFF0000"/>
        <rFont val="Calibri"/>
        <family val="2"/>
        <scheme val="minor"/>
      </rPr>
      <t>DIRECT</t>
    </r>
    <r>
      <rPr>
        <sz val="9"/>
        <color theme="1"/>
        <rFont val="Calibri"/>
        <family val="2"/>
        <scheme val="minor"/>
      </rPr>
      <t xml:space="preserve"> gericht zijn op de handel in en de voortbrenging van landbouwproducten</t>
    </r>
  </si>
  <si>
    <r>
      <t xml:space="preserve">Uitvoering van een innovatieproject waarbij de activiteiten </t>
    </r>
    <r>
      <rPr>
        <b/>
        <sz val="9"/>
        <color rgb="FFFF0000"/>
        <rFont val="Calibri"/>
        <family val="2"/>
        <scheme val="minor"/>
      </rPr>
      <t>NIET DIRECT</t>
    </r>
    <r>
      <rPr>
        <sz val="9"/>
        <color rgb="FFFF0000"/>
        <rFont val="Calibri"/>
        <family val="2"/>
        <scheme val="minor"/>
      </rPr>
      <t xml:space="preserve"> </t>
    </r>
    <r>
      <rPr>
        <sz val="9"/>
        <color theme="1"/>
        <rFont val="Calibri"/>
        <family val="2"/>
        <scheme val="minor"/>
      </rPr>
      <t>gericht zijn op de handel in en de voortbrenging van landbouwproducten</t>
    </r>
  </si>
  <si>
    <t>Kies ja/nee</t>
  </si>
  <si>
    <r>
      <t xml:space="preserve">Het project draagt bij aan het volgende beleidsdoel/beleidsdoelen </t>
    </r>
    <r>
      <rPr>
        <sz val="10"/>
        <color theme="1"/>
        <rFont val="Calibri"/>
        <family val="2"/>
        <scheme val="minor"/>
      </rPr>
      <t>(</t>
    </r>
    <r>
      <rPr>
        <i/>
        <sz val="9"/>
        <color theme="1"/>
        <rFont val="Calibri"/>
        <family val="2"/>
        <scheme val="minor"/>
      </rPr>
      <t>meerdere opties mogelijk</t>
    </r>
    <r>
      <rPr>
        <sz val="10"/>
        <color theme="1"/>
        <rFont val="Calibri"/>
        <family val="2"/>
        <scheme val="minor"/>
      </rPr>
      <t>)</t>
    </r>
    <r>
      <rPr>
        <b/>
        <sz val="10"/>
        <color theme="1"/>
        <rFont val="Calibri"/>
        <family val="2"/>
        <scheme val="minor"/>
      </rPr>
      <t>:</t>
    </r>
  </si>
  <si>
    <t>Gericht op landbouwproducten</t>
  </si>
  <si>
    <t>Bedrag</t>
  </si>
  <si>
    <t>Totaal</t>
  </si>
  <si>
    <t>Subsidie zonder plafonds</t>
  </si>
  <si>
    <t>Niet gericht op landbouwproducten</t>
  </si>
  <si>
    <t>PP2</t>
  </si>
  <si>
    <t>PP3</t>
  </si>
  <si>
    <t>PP4</t>
  </si>
  <si>
    <t>PP5</t>
  </si>
  <si>
    <t>PP6</t>
  </si>
  <si>
    <t>Berekende subsidie met plafonds</t>
  </si>
  <si>
    <t>Subsidie POP3 met aftrek van andere subsidies</t>
  </si>
  <si>
    <t>Andere subsidies</t>
  </si>
  <si>
    <t>Verdeling projectkosten per partner</t>
  </si>
  <si>
    <t>%</t>
  </si>
  <si>
    <t>Teveel?</t>
  </si>
  <si>
    <t>De subsidie wordt geweigerd omdat de maximale (subsdiabele) projectkosten meer dan € 1.000.000 bedragen</t>
  </si>
  <si>
    <t>Uitvoering van een innovatieproject waarbij de activiteiten NIET (DIRECT) gericht zijn op de handel in en de voortbrenging van landbouwproducten</t>
  </si>
  <si>
    <t>Verschuiving van de bestaande kostenreductiestrategie naar een meerwaardestrategie, met nieuwe marktconcepten, nieuwe verdienmodellen of meerwaardecreatie (VERPLICHT THEMA)</t>
  </si>
  <si>
    <t>Klimaatmitigatie (vermindering van de uitstoot van broeikasgassen door een zuiniger energiegebruik, reductie van het gebruik van fossiele energie door omschakeling op hernieuwbare energie, productie van hernieuwbare energie)</t>
  </si>
  <si>
    <t>Klimaatadaptatie (door het tegengaan van dan wel het verminderen van de effecten van grotere watertekorten en -overschotten en toenemende verzilting)</t>
  </si>
  <si>
    <t>Wanneer u van alle partners de begroting heeft ingevuld zijn de totale projectkosten van uw project bekend. Op basis hiervan wordt automatisch het voor u geldende maximale subsidiebedrag berekend. 
U vult vervolgens in of u voor de kosten binnen uw project nog andere subsidies ontvangt, of er derde partijen zijn (externe partijen, geen projectpartner) die een deel van uw project financieren, en welke projectpartners welke eigen bijdrage binnen het project financieren. Het totaal van de projectfinanciering dient overeen te komen met het totaal van de projectkosten.
Als laatste vult u de declaratieplanning in: hoeveel kosten verwacht u te gaan declareren in welk jaar.</t>
  </si>
  <si>
    <t>Selecteer de MKB-status</t>
  </si>
  <si>
    <t>Declaratieplanning projectkosten</t>
  </si>
  <si>
    <r>
      <t>Klimaatmitigatie (</t>
    </r>
    <r>
      <rPr>
        <i/>
        <sz val="9"/>
        <color theme="1"/>
        <rFont val="Calibri"/>
        <family val="2"/>
        <scheme val="minor"/>
      </rPr>
      <t>vermindering van de uitstoot van broeikasgassen door een zuiniger energiegebruik, reductie van het gebruik van fossiele energie door omschakeling op hernieuwbare energie, productie van hernieuwbare energie</t>
    </r>
    <r>
      <rPr>
        <sz val="9"/>
        <color theme="1"/>
        <rFont val="Calibri"/>
        <family val="2"/>
        <scheme val="minor"/>
      </rPr>
      <t>)</t>
    </r>
  </si>
  <si>
    <r>
      <t>Klimaatadaptatie (</t>
    </r>
    <r>
      <rPr>
        <i/>
        <sz val="9"/>
        <color theme="1"/>
        <rFont val="Calibri"/>
        <family val="2"/>
        <scheme val="minor"/>
      </rPr>
      <t>door het tegengaan van dan wel het verminderen van de effecten van grotere watertekorten en -overschotten en toenemende verzilting</t>
    </r>
    <r>
      <rPr>
        <sz val="9"/>
        <color theme="1"/>
        <rFont val="Calibri"/>
        <family val="2"/>
        <scheme val="minor"/>
      </rPr>
      <t>)</t>
    </r>
  </si>
  <si>
    <t>Binnen dit project wordt samengewerkt met de volgende partijen:</t>
  </si>
  <si>
    <t>Projectmanagement en projectadministratie</t>
  </si>
  <si>
    <t>Coördinatiekosten van het samenwerkingsverband</t>
  </si>
  <si>
    <t>WP1+2+3+6+7+8</t>
  </si>
  <si>
    <t>n.v.t.</t>
  </si>
  <si>
    <t>Productief</t>
  </si>
  <si>
    <t>Verschuiving van de bestaande kostenreductiestrategie naar een meerwaardestrategie, met nieuwe marktconcepten, nieuwe verdienmodellen of meerwaardecreatie</t>
  </si>
  <si>
    <t>IKS Uurtarief</t>
  </si>
  <si>
    <t>Uurtarief eigen arbeid</t>
  </si>
  <si>
    <t>Toe te passen uurtarief</t>
  </si>
  <si>
    <r>
      <rPr>
        <b/>
        <sz val="9"/>
        <color theme="1"/>
        <rFont val="Calibri"/>
        <family val="2"/>
        <scheme val="minor"/>
      </rPr>
      <t>IKS uurtarief:</t>
    </r>
    <r>
      <rPr>
        <sz val="9"/>
        <color theme="1"/>
        <rFont val="Calibri"/>
        <family val="2"/>
        <scheme val="minor"/>
      </rPr>
      <t xml:space="preserve">
Een door de minister goedgekeurde kostensystematiek als bedoeld in artikel 12 van het Kaderbesluit nationale EZ-subsidies. Alle voorwaarden kunt u lezen op: https://www.rvo.nl/subsidies-regelingen/subsidiespelregels/subsidiabele-kosten/integrale-kostensystematiek </t>
    </r>
  </si>
  <si>
    <r>
      <rPr>
        <b/>
        <sz val="9"/>
        <color theme="1"/>
        <rFont val="Calibri"/>
        <family val="2"/>
        <scheme val="minor"/>
      </rPr>
      <t>Eigen arbeid:</t>
    </r>
    <r>
      <rPr>
        <sz val="9"/>
        <color theme="1"/>
        <rFont val="Calibri"/>
        <family val="2"/>
        <scheme val="minor"/>
      </rPr>
      <t xml:space="preserve">
De waarde van onbetaalde eigen arbeid wordt gewaardeerd op € 35 per uur. Met name eenmanszaken, maatschappen en VOF's zullen gebruik maken van deze optie.</t>
    </r>
  </si>
  <si>
    <r>
      <rPr>
        <b/>
        <sz val="9"/>
        <color theme="1"/>
        <rFont val="Calibri"/>
        <family val="2"/>
        <scheme val="minor"/>
      </rPr>
      <t>*Bruto jaarloon</t>
    </r>
    <r>
      <rPr>
        <sz val="9"/>
        <color theme="1"/>
        <rFont val="Calibri"/>
        <family val="2"/>
        <scheme val="minor"/>
      </rPr>
      <t xml:space="preserve">: 
Het in enig jaar aan een werknemer betaalde salaris, </t>
    </r>
    <r>
      <rPr>
        <b/>
        <sz val="9"/>
        <color theme="1"/>
        <rFont val="Calibri"/>
        <family val="2"/>
        <scheme val="minor"/>
      </rPr>
      <t>inclusief</t>
    </r>
    <r>
      <rPr>
        <sz val="9"/>
        <color theme="1"/>
        <rFont val="Calibri"/>
        <family val="2"/>
        <scheme val="minor"/>
      </rPr>
      <t xml:space="preserve"> een niet prestatie gebonden </t>
    </r>
    <r>
      <rPr>
        <b/>
        <sz val="9"/>
        <color theme="1"/>
        <rFont val="Calibri"/>
        <family val="2"/>
        <scheme val="minor"/>
      </rPr>
      <t>eindejaarsuitkering</t>
    </r>
    <r>
      <rPr>
        <sz val="9"/>
        <color theme="1"/>
        <rFont val="Calibri"/>
        <family val="2"/>
        <scheme val="minor"/>
      </rPr>
      <t xml:space="preserve"> of een beloning in de vorm van een dertiende maand, zijnde een vast bedrag of vastgesteld percentage van het salaris, dat werknemers als extra loon ontvangen, voor zover dit is geregeld in de geldende CAO of arbeidsovereenkomst, </t>
    </r>
    <r>
      <rPr>
        <b/>
        <sz val="9"/>
        <color theme="1"/>
        <rFont val="Calibri"/>
        <family val="2"/>
        <scheme val="minor"/>
      </rPr>
      <t>exclusief</t>
    </r>
    <r>
      <rPr>
        <sz val="9"/>
        <color theme="1"/>
        <rFont val="Calibri"/>
        <family val="2"/>
        <scheme val="minor"/>
      </rPr>
      <t xml:space="preserve"> </t>
    </r>
    <r>
      <rPr>
        <b/>
        <sz val="9"/>
        <color theme="1"/>
        <rFont val="Calibri"/>
        <family val="2"/>
        <scheme val="minor"/>
      </rPr>
      <t>vakantiegeld,</t>
    </r>
    <r>
      <rPr>
        <sz val="9"/>
        <color theme="1"/>
        <rFont val="Calibri"/>
        <family val="2"/>
        <scheme val="minor"/>
      </rPr>
      <t xml:space="preserve"> exclusief (overige) vergoedingen, bijzondere beloningen, winst- of prestatieafhankelijke uitkeringen en aanvullende werkgeverslasten.</t>
    </r>
  </si>
  <si>
    <t>Toelichting op de verschillende kostentypes</t>
  </si>
  <si>
    <t>TOTAAL KOSTEN ARBEID</t>
  </si>
  <si>
    <t>Werk-pakket</t>
  </si>
  <si>
    <t>Projectpartner</t>
  </si>
  <si>
    <t>Functie(groep)</t>
  </si>
  <si>
    <r>
      <rPr>
        <b/>
        <sz val="9"/>
        <color theme="1"/>
        <rFont val="Calibri"/>
        <family val="2"/>
        <scheme val="minor"/>
      </rPr>
      <t>Bruto jaarloon</t>
    </r>
    <r>
      <rPr>
        <sz val="9"/>
        <color theme="1"/>
        <rFont val="Calibri"/>
        <family val="2"/>
        <scheme val="minor"/>
      </rPr>
      <t xml:space="preserve">: 
Het in enig jaar aan een werknemer betaalde salaris, </t>
    </r>
    <r>
      <rPr>
        <b/>
        <sz val="9"/>
        <color theme="1"/>
        <rFont val="Calibri"/>
        <family val="2"/>
        <scheme val="minor"/>
      </rPr>
      <t>inclusief</t>
    </r>
    <r>
      <rPr>
        <sz val="9"/>
        <color theme="1"/>
        <rFont val="Calibri"/>
        <family val="2"/>
        <scheme val="minor"/>
      </rPr>
      <t xml:space="preserve"> een niet prestatie gebonden </t>
    </r>
    <r>
      <rPr>
        <b/>
        <sz val="9"/>
        <color theme="1"/>
        <rFont val="Calibri"/>
        <family val="2"/>
        <scheme val="minor"/>
      </rPr>
      <t>eindejaarsuitkering</t>
    </r>
    <r>
      <rPr>
        <sz val="9"/>
        <color theme="1"/>
        <rFont val="Calibri"/>
        <family val="2"/>
        <scheme val="minor"/>
      </rPr>
      <t xml:space="preserve"> of een beloning in de vorm van een dertiende maand, zijnde een vast bedrag of vastgesteld percentage van het salaris, dat werknemers als extra loon ontvangen, voor zover dit is geregeld in de geldende CAO of arbeidsovereenkomst, </t>
    </r>
    <r>
      <rPr>
        <b/>
        <sz val="9"/>
        <color theme="1"/>
        <rFont val="Calibri"/>
        <family val="2"/>
        <scheme val="minor"/>
      </rPr>
      <t>exclusief</t>
    </r>
    <r>
      <rPr>
        <sz val="9"/>
        <color theme="1"/>
        <rFont val="Calibri"/>
        <family val="2"/>
        <scheme val="minor"/>
      </rPr>
      <t xml:space="preserve"> </t>
    </r>
    <r>
      <rPr>
        <b/>
        <sz val="9"/>
        <color theme="1"/>
        <rFont val="Calibri"/>
        <family val="2"/>
        <scheme val="minor"/>
      </rPr>
      <t>vakantiegeld,</t>
    </r>
    <r>
      <rPr>
        <sz val="9"/>
        <color theme="1"/>
        <rFont val="Calibri"/>
        <family val="2"/>
        <scheme val="minor"/>
      </rPr>
      <t xml:space="preserve"> exclusief (overige) vergoedingen, bijzondere beloningen, winst- of prestatieafhankelijke uitkeringen en aanvullende werkgeverslasten.</t>
    </r>
  </si>
  <si>
    <t>Korte toelichting op de uit te voeren werkzaamheden door penvoerder</t>
  </si>
  <si>
    <t>Investeringen + kosten die daar betrekking op hebben</t>
  </si>
  <si>
    <t>Op deze tabbladen vult u per projectpartner de begroting in. 
Het is handig om te beginnen met de uren die mensen gaan maken. De kosten hiervan worden dan automatisch gevuld in het totaaloverzicht. Selecteer eerst het werkpakket, geef een korte omschrijving van de uit te voeren werkzaamheden, geef aan vanuit welke functie de werkzaamheden worden gedaan, en vul het aantal te maken uren in. Selecteer welk kostentype van toepassing is voor de betreffende projectpartner. Voor personeel in loondienst dient het (gemiddelde) brutojaarloon ingevuld te worden, of het uurtarief volgens IKS (integrale kosten systematiek). Voor mensen niet in loondienst (bijvoorbeeld voor een eenmanszaak, maatschap of VOF) geldt het tarief voor inbreng in nature, zijnde eigen arbeid, van € 35 (conform artikel 1.11 van de Verordening POP3). 
Vervolgens vult u in de bovenste tabel in welke 'kosten derden' u gaat maken in welk werkpakket. Kosten derden zijn kosten waarbij u een derde partij inschakelt en daarvoor een factuur ontvangt. Enkel de genoemde kostensoorten uit de tabel zijn aangemerkt als subsidiabele kostensoorten binnen dit openstellingsbesluit. Indien een projectpartner BTW niet kan verrekenen, voert u de bedragen van deze partner op inclusief BTW.
Heeft u meer dan zes projectpartners, neemt u dan contact op met het SNN (050-5224998).</t>
  </si>
  <si>
    <t>Naam van het project:</t>
  </si>
  <si>
    <t>Aantal uren per week voor fulltime werk (conform CAO):</t>
  </si>
  <si>
    <r>
      <t xml:space="preserve">Provincie Drenthe maatregel 7: Samenwerking voor innovaties - 2019 </t>
    </r>
    <r>
      <rPr>
        <i/>
        <sz val="12"/>
        <color theme="3"/>
        <rFont val="Calibri"/>
        <family val="2"/>
        <scheme val="minor"/>
      </rPr>
      <t>(17 juni - 23 augustus)</t>
    </r>
  </si>
  <si>
    <t>Natuurinclusieve landbouw</t>
  </si>
  <si>
    <t>Precisielandbouw</t>
  </si>
  <si>
    <t>Kringlooplandbouw</t>
  </si>
  <si>
    <t>Programma toekomstgerichte landbouw</t>
  </si>
  <si>
    <t>Ontwikkelagenda Melkveehouderij &amp; Natuur</t>
  </si>
  <si>
    <r>
      <t xml:space="preserve">Kosten arbeid
</t>
    </r>
    <r>
      <rPr>
        <i/>
        <sz val="9"/>
        <color theme="1"/>
        <rFont val="Calibri"/>
        <family val="2"/>
        <scheme val="minor"/>
      </rPr>
      <t>Loonkosten
IKS
Eigen arbeid</t>
    </r>
  </si>
  <si>
    <r>
      <t xml:space="preserve">Kosten derden
</t>
    </r>
    <r>
      <rPr>
        <sz val="9"/>
        <color theme="1"/>
        <rFont val="Calibri"/>
        <family val="2"/>
        <scheme val="minor"/>
      </rPr>
      <t>Verspreiden van de resultaten van het project</t>
    </r>
  </si>
  <si>
    <r>
      <t xml:space="preserve">Kosten derden
</t>
    </r>
    <r>
      <rPr>
        <sz val="9"/>
        <color theme="1"/>
        <rFont val="Calibri"/>
        <family val="2"/>
        <scheme val="minor"/>
      </rPr>
      <t>Project-management en project-administratie</t>
    </r>
  </si>
  <si>
    <r>
      <t xml:space="preserve">Kosten derden
</t>
    </r>
    <r>
      <rPr>
        <sz val="9"/>
        <color theme="1"/>
        <rFont val="Calibri"/>
        <family val="2"/>
        <scheme val="minor"/>
      </rPr>
      <t>Bouw of verbetering van onroerende zaken</t>
    </r>
  </si>
  <si>
    <r>
      <t xml:space="preserve">Kosten derden
</t>
    </r>
    <r>
      <rPr>
        <sz val="9"/>
        <color theme="1"/>
        <rFont val="Calibri"/>
        <family val="2"/>
        <scheme val="minor"/>
      </rPr>
      <t>Verwerving of leasing van onroerende zaken</t>
    </r>
  </si>
  <si>
    <r>
      <t xml:space="preserve">Kosten derden
</t>
    </r>
    <r>
      <rPr>
        <sz val="9"/>
        <color theme="1"/>
        <rFont val="Calibri"/>
        <family val="2"/>
        <scheme val="minor"/>
      </rPr>
      <t>Aankoop van grond</t>
    </r>
  </si>
  <si>
    <r>
      <t xml:space="preserve">Kosten derden
</t>
    </r>
    <r>
      <rPr>
        <sz val="9"/>
        <color theme="1"/>
        <rFont val="Calibri"/>
        <family val="2"/>
        <scheme val="minor"/>
      </rPr>
      <t>Kosten (huur)koop nieuwe machines en/of installaties</t>
    </r>
  </si>
  <si>
    <r>
      <t xml:space="preserve">Kosten derden
</t>
    </r>
    <r>
      <rPr>
        <sz val="9"/>
        <color theme="1"/>
        <rFont val="Calibri"/>
        <family val="2"/>
        <scheme val="minor"/>
      </rPr>
      <t>Kosten adviseurs, architecten, ingenieurs</t>
    </r>
  </si>
  <si>
    <r>
      <t xml:space="preserve">Kosten derden
</t>
    </r>
    <r>
      <rPr>
        <sz val="9"/>
        <color theme="1"/>
        <rFont val="Calibri"/>
        <family val="2"/>
        <scheme val="minor"/>
      </rPr>
      <t>Kosten haalbaarheids-studies</t>
    </r>
  </si>
  <si>
    <r>
      <t xml:space="preserve">Kosten derden
</t>
    </r>
    <r>
      <rPr>
        <sz val="9"/>
        <color theme="1"/>
        <rFont val="Calibri"/>
        <family val="2"/>
        <scheme val="minor"/>
      </rPr>
      <t>Kosten verwerving/ ontwikkeling computer-
software</t>
    </r>
  </si>
  <si>
    <r>
      <t xml:space="preserve">Kosten derden
</t>
    </r>
    <r>
      <rPr>
        <sz val="9"/>
        <color theme="1"/>
        <rFont val="Calibri"/>
        <family val="2"/>
        <scheme val="minor"/>
      </rPr>
      <t>Coördinatie-kosten van het samenwerkings-verband</t>
    </r>
  </si>
  <si>
    <r>
      <t xml:space="preserve">Kosten derden
</t>
    </r>
    <r>
      <rPr>
        <sz val="9"/>
        <color theme="1"/>
        <rFont val="Calibri"/>
        <family val="2"/>
        <scheme val="minor"/>
      </rPr>
      <t>Kosten adviezen over duurzaam-heid op milieu en economisch gebied</t>
    </r>
  </si>
  <si>
    <r>
      <t xml:space="preserve">Kosten derden
</t>
    </r>
    <r>
      <rPr>
        <sz val="9"/>
        <color theme="1"/>
        <rFont val="Calibri"/>
        <family val="2"/>
        <scheme val="minor"/>
      </rPr>
      <t>Operationele kosten direct verbonden aan de uitvoering van innovatieproject</t>
    </r>
  </si>
  <si>
    <r>
      <t xml:space="preserve">Aantal te maken uren 
</t>
    </r>
    <r>
      <rPr>
        <i/>
        <sz val="9"/>
        <color theme="1"/>
        <rFont val="Calibri"/>
        <family val="2"/>
        <scheme val="minor"/>
      </rPr>
      <t>(door mensen werkzaam bij  penvoerder)</t>
    </r>
  </si>
  <si>
    <r>
      <t xml:space="preserve">Kostentype 
</t>
    </r>
    <r>
      <rPr>
        <i/>
        <sz val="9"/>
        <color theme="1"/>
        <rFont val="Calibri"/>
        <family val="2"/>
        <scheme val="minor"/>
      </rPr>
      <t>Loonkosten
IKS
Eigen arbeid</t>
    </r>
  </si>
  <si>
    <r>
      <t xml:space="preserve">Bruto jaarloon
</t>
    </r>
    <r>
      <rPr>
        <i/>
        <sz val="9"/>
        <rFont val="Calibri"/>
        <family val="2"/>
        <scheme val="minor"/>
      </rPr>
      <t>(gebaseerd op fulltime werk)</t>
    </r>
  </si>
  <si>
    <t>Minimaal 100.000 en maximaal 400.000</t>
  </si>
  <si>
    <t>De subsidie wordt geweigerd: één van de projectpartners neemt meer dan 70% van de kosten voor haar rekening</t>
  </si>
  <si>
    <r>
      <rPr>
        <b/>
        <sz val="10"/>
        <color theme="1"/>
        <rFont val="Calibri"/>
        <family val="2"/>
        <scheme val="minor"/>
      </rPr>
      <t xml:space="preserve">Let op: </t>
    </r>
    <r>
      <rPr>
        <sz val="10"/>
        <color theme="1"/>
        <rFont val="Calibri"/>
        <family val="2"/>
        <scheme val="minor"/>
      </rPr>
      <t>het verzoek tot vaststelling van een project moet uiterlijk 31-12-2022 ingediend zijn. Er dient gestart te worden met het project binnen twee maanden na ontvangst van de verleningsbeschikking (uiterlijk 22 weken na sluiting van de indieningsperiode (</t>
    </r>
    <r>
      <rPr>
        <i/>
        <sz val="10"/>
        <color theme="1"/>
        <rFont val="Calibri"/>
        <family val="2"/>
        <scheme val="minor"/>
      </rPr>
      <t>23 augustus 2019</t>
    </r>
    <r>
      <rPr>
        <sz val="10"/>
        <color theme="1"/>
        <rFont val="Calibri"/>
        <family val="2"/>
        <scheme val="minor"/>
      </rPr>
      <t>)).</t>
    </r>
  </si>
  <si>
    <t>Ter info: de subsidie dient minimaal € 100.000,00 te bedragen</t>
  </si>
  <si>
    <t>Ter info: de subsidie kan maximaal € 400.000,00 bedragen</t>
  </si>
  <si>
    <r>
      <t xml:space="preserve">Op het tabblad 'Algemeen' vult u de lichtblauwe vakken in.
- Naam van het project.
- Kies middels het drop-down menu of uw project gericht is op handel in en voortbrenging van landbouwproducten of niet. </t>
    </r>
    <r>
      <rPr>
        <b/>
        <i/>
        <sz val="11"/>
        <color theme="1"/>
        <rFont val="Calibri"/>
        <family val="2"/>
        <scheme val="minor"/>
      </rPr>
      <t xml:space="preserve">Dit </t>
    </r>
    <r>
      <rPr>
        <b/>
        <i/>
        <sz val="11"/>
        <color rgb="FFFF0000"/>
        <rFont val="Calibri"/>
        <family val="2"/>
        <scheme val="minor"/>
      </rPr>
      <t>MOET</t>
    </r>
    <r>
      <rPr>
        <b/>
        <i/>
        <sz val="11"/>
        <color theme="1"/>
        <rFont val="Calibri"/>
        <family val="2"/>
        <scheme val="minor"/>
      </rPr>
      <t xml:space="preserve"> ingevuld zijn, anders wordt de subsidie niet berekend in de tabbladen die volgen.</t>
    </r>
    <r>
      <rPr>
        <sz val="11"/>
        <color theme="1"/>
        <rFont val="Calibri"/>
        <family val="2"/>
        <scheme val="minor"/>
      </rPr>
      <t xml:space="preserve">
- Selecteer aan welk beleidsdoel en aan welk thema uw project bijdraagt. Dit kunnen meerdere zijn.
- U vult de namen in van de partijen die binnen dit project samenwerken. Dit zijn de partijen die actief een rol spelen binnen het project, een belang hebben in het resultaat van het project en ook zelf een financiële eigen bijdrage inbrengen. Al deze partijen hebben een samenwerkingsovereenkomst getekend. Geef ook aan wat de </t>
    </r>
    <r>
      <rPr>
        <b/>
        <i/>
        <sz val="11"/>
        <color theme="1"/>
        <rFont val="Calibri"/>
        <family val="2"/>
        <scheme val="minor"/>
      </rPr>
      <t>MKB-status</t>
    </r>
    <r>
      <rPr>
        <sz val="11"/>
        <color theme="1"/>
        <rFont val="Calibri"/>
        <family val="2"/>
        <scheme val="minor"/>
      </rPr>
      <t xml:space="preserve"> is van deze partijen.
- U geeft tevens aan uit hoeveel uren een voltijdse werkweek bestaat bij betreffende partij. Dit is van belang bij de berekening van de toe te passen uurtarieven. Standaard is </t>
    </r>
    <r>
      <rPr>
        <b/>
        <sz val="11"/>
        <color rgb="FFFF0000"/>
        <rFont val="Calibri"/>
        <family val="2"/>
        <scheme val="minor"/>
      </rPr>
      <t xml:space="preserve">40 uur </t>
    </r>
    <r>
      <rPr>
        <sz val="11"/>
        <color theme="1"/>
        <rFont val="Calibri"/>
        <family val="2"/>
        <scheme val="minor"/>
      </rPr>
      <t xml:space="preserve">ingevuld; u kunt dit veranderen indien het een ander aantal moet zijn.
- Om de subsidie goed te kunnen berekenen zijn de kosten verdeeld over werkpakketten. Werkpakket 6, 7 en 8 geeft u de ruimte om onderscheid te maken in fases in de uitvoering van uw innovatieproject. U kunt hier zelf een naam aan geven.
- Indien uw project </t>
    </r>
    <r>
      <rPr>
        <b/>
        <i/>
        <sz val="11"/>
        <color theme="1"/>
        <rFont val="Calibri"/>
        <family val="2"/>
        <scheme val="minor"/>
      </rPr>
      <t>direct</t>
    </r>
    <r>
      <rPr>
        <sz val="11"/>
        <color theme="1"/>
        <rFont val="Calibri"/>
        <family val="2"/>
        <scheme val="minor"/>
      </rPr>
      <t xml:space="preserve"> betrekking heeft op handel in en voortbrenging van landbouwproducten dient u aan te geven of de werkzaamheden in werkpakket 4 of 5 betrekking hebben op </t>
    </r>
    <r>
      <rPr>
        <b/>
        <i/>
        <sz val="11"/>
        <color theme="1"/>
        <rFont val="Calibri"/>
        <family val="2"/>
        <scheme val="minor"/>
      </rPr>
      <t>productieve</t>
    </r>
    <r>
      <rPr>
        <sz val="11"/>
        <color theme="1"/>
        <rFont val="Calibri"/>
        <family val="2"/>
        <scheme val="minor"/>
      </rPr>
      <t xml:space="preserve"> danwel </t>
    </r>
    <r>
      <rPr>
        <b/>
        <i/>
        <sz val="11"/>
        <color theme="1"/>
        <rFont val="Calibri"/>
        <family val="2"/>
        <scheme val="minor"/>
      </rPr>
      <t>niet-productieve</t>
    </r>
    <r>
      <rPr>
        <sz val="11"/>
        <color theme="1"/>
        <rFont val="Calibri"/>
        <family val="2"/>
        <scheme val="minor"/>
      </rPr>
      <t xml:space="preserve"> investeringen. Een niet-productieve investering draagt bijvoorbeeld bij aan het milieu en ondersteunt aanpassing aan klimaatverandering. In het geval een investering een onrendabele top heeft zal nog wel gemotiveerd moeten worden waarom het een productieve dan wel niet-productieve investering betreft. Een investering die gedaan wordt door een onderneming die daar ofwel meer inkomsten mee behaalt, ofwel minder kosten gaat maken, heeft betrekking op een productieve investering. Het verhoogt de rentabiliteit van de onderneming en/of de waarde.</t>
    </r>
  </si>
  <si>
    <t>Selecteer of de investeringen productief of niet-productief zijn</t>
  </si>
  <si>
    <r>
      <t xml:space="preserve">Het project draagt bij aan de volgende thema's </t>
    </r>
    <r>
      <rPr>
        <sz val="10"/>
        <color theme="1"/>
        <rFont val="Calibri"/>
        <family val="2"/>
        <scheme val="minor"/>
      </rPr>
      <t>(</t>
    </r>
    <r>
      <rPr>
        <i/>
        <sz val="10"/>
        <color theme="1"/>
        <rFont val="Calibri"/>
        <family val="2"/>
        <scheme val="minor"/>
      </rPr>
      <t>meerdere opties mogelijk</t>
    </r>
    <r>
      <rPr>
        <sz val="10"/>
        <color theme="1"/>
        <rFont val="Calibri"/>
        <family val="2"/>
        <scheme val="minor"/>
      </rPr>
      <t>)</t>
    </r>
    <r>
      <rPr>
        <b/>
        <sz val="10"/>
        <color theme="1"/>
        <rFont val="Calibri"/>
        <family val="2"/>
        <scheme val="minor"/>
      </rPr>
      <t>:</t>
    </r>
  </si>
  <si>
    <r>
      <t xml:space="preserve">Aantal te maken uren 
</t>
    </r>
    <r>
      <rPr>
        <i/>
        <sz val="9"/>
        <color theme="1"/>
        <rFont val="Calibri"/>
        <family val="2"/>
        <scheme val="minor"/>
      </rPr>
      <t>(door mensen werkzaam bij  projectpartner 2)</t>
    </r>
  </si>
  <si>
    <r>
      <t xml:space="preserve">Aantal te maken uren 
</t>
    </r>
    <r>
      <rPr>
        <i/>
        <sz val="9"/>
        <color theme="1"/>
        <rFont val="Calibri"/>
        <family val="2"/>
        <scheme val="minor"/>
      </rPr>
      <t>(door mensen werkzaam bij  projectpartner 3)</t>
    </r>
  </si>
  <si>
    <r>
      <t xml:space="preserve">Aantal te maken uren 
</t>
    </r>
    <r>
      <rPr>
        <i/>
        <sz val="9"/>
        <color theme="1"/>
        <rFont val="Calibri"/>
        <family val="2"/>
        <scheme val="minor"/>
      </rPr>
      <t>(door mensen werkzaam bij  projectpartner 4)</t>
    </r>
  </si>
  <si>
    <r>
      <t xml:space="preserve">Aantal te maken uren 
</t>
    </r>
    <r>
      <rPr>
        <i/>
        <sz val="9"/>
        <color theme="1"/>
        <rFont val="Calibri"/>
        <family val="2"/>
        <scheme val="minor"/>
      </rPr>
      <t>(door mensen werkzaam bij  projectpartner 5)</t>
    </r>
  </si>
  <si>
    <r>
      <t xml:space="preserve">Aantal te maken uren 
</t>
    </r>
    <r>
      <rPr>
        <i/>
        <sz val="9"/>
        <color theme="1"/>
        <rFont val="Calibri"/>
        <family val="2"/>
        <scheme val="minor"/>
      </rPr>
      <t>(door mensen werkzaam bij  projectpartner 6)</t>
    </r>
  </si>
  <si>
    <t>Korte toelichting op de uit te voeren werkzaamheden door projectpartner 6</t>
  </si>
  <si>
    <t>Korte toelichting op de uit te voeren werkzaamheden door projectpartner 5</t>
  </si>
  <si>
    <t>Korte toelichting op de uit te voeren werkzaamheden door projectpartner 4</t>
  </si>
  <si>
    <t>Korte toelichting op de uit te voeren werkzaamheden door projectpartner 3</t>
  </si>
  <si>
    <t>Korte toelichting op de uit te voeren werkzaamheden door projectpartner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</si>
</sst>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0.0%"/>
    <numFmt numFmtId="165" formatCode="_ [$€-2]\ * #,##0.00_ ;_ [$€-2]\ * \-#,##0.00_ ;_ [$€-2]\ * &quot;-&quot;??_ ;_ @_ "/>
  </numFmts>
  <fonts count="34" x14ac:knownFonts="1">
    <font>
      <sz val="9"/>
      <color theme="1"/>
      <name val="Verdana"/>
      <family val="2"/>
    </font>
    <font>
      <sz val="9"/>
      <color theme="1"/>
      <name val="verdana"/>
      <family val="2"/>
    </font>
    <font>
      <sz val="10"/>
      <color theme="1"/>
      <name val="Arial"/>
      <family val="2"/>
    </font>
    <font>
      <sz val="9"/>
      <color theme="1"/>
      <name val="Calibri"/>
      <family val="2"/>
      <scheme val="minor"/>
    </font>
    <font>
      <b/>
      <sz val="14"/>
      <color theme="1"/>
      <name val="Calibri"/>
      <family val="2"/>
      <scheme val="minor"/>
    </font>
    <font>
      <b/>
      <sz val="9"/>
      <color theme="1"/>
      <name val="Calibri"/>
      <family val="2"/>
      <scheme val="minor"/>
    </font>
    <font>
      <sz val="9"/>
      <color rgb="FFFF0000"/>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sz val="9"/>
      <name val="Calibri"/>
      <family val="2"/>
      <scheme val="minor"/>
    </font>
    <font>
      <b/>
      <sz val="9"/>
      <color rgb="FFFF0000"/>
      <name val="Calibri"/>
      <family val="2"/>
      <scheme val="minor"/>
    </font>
    <font>
      <b/>
      <i/>
      <sz val="10"/>
      <color rgb="FFFF0000"/>
      <name val="Calibri"/>
      <family val="2"/>
      <scheme val="minor"/>
    </font>
    <font>
      <i/>
      <sz val="10"/>
      <color theme="1"/>
      <name val="Calibri"/>
      <family val="2"/>
      <scheme val="minor"/>
    </font>
    <font>
      <i/>
      <sz val="9"/>
      <color theme="1"/>
      <name val="Calibri"/>
      <family val="2"/>
      <scheme val="minor"/>
    </font>
    <font>
      <b/>
      <sz val="20"/>
      <color theme="1"/>
      <name val="Calibri"/>
      <family val="2"/>
      <scheme val="minor"/>
    </font>
    <font>
      <i/>
      <sz val="9"/>
      <name val="Calibri"/>
      <family val="2"/>
      <scheme val="minor"/>
    </font>
    <font>
      <b/>
      <sz val="9"/>
      <name val="Calibri"/>
      <family val="2"/>
      <scheme val="minor"/>
    </font>
    <font>
      <sz val="9"/>
      <color rgb="FF006100"/>
      <name val="Verdana"/>
      <family val="2"/>
    </font>
    <font>
      <sz val="9"/>
      <color rgb="FF9C0006"/>
      <name val="Verdana"/>
      <family val="2"/>
    </font>
    <font>
      <sz val="9"/>
      <color rgb="FF9C5700"/>
      <name val="Verdana"/>
      <family val="2"/>
    </font>
    <font>
      <sz val="11"/>
      <color theme="1"/>
      <name val="Calibri"/>
      <family val="2"/>
      <scheme val="minor"/>
    </font>
    <font>
      <b/>
      <i/>
      <sz val="11"/>
      <color theme="1"/>
      <name val="Calibri"/>
      <family val="2"/>
      <scheme val="minor"/>
    </font>
    <font>
      <b/>
      <i/>
      <sz val="11"/>
      <color rgb="FFFF0000"/>
      <name val="Calibri"/>
      <family val="2"/>
      <scheme val="minor"/>
    </font>
    <font>
      <b/>
      <sz val="14"/>
      <color theme="0"/>
      <name val="Calibri"/>
      <family val="2"/>
      <scheme val="minor"/>
    </font>
    <font>
      <b/>
      <sz val="14"/>
      <name val="Calibri"/>
      <family val="2"/>
      <scheme val="minor"/>
    </font>
    <font>
      <b/>
      <sz val="16"/>
      <color theme="3"/>
      <name val="Calibri"/>
      <family val="2"/>
      <scheme val="minor"/>
    </font>
    <font>
      <i/>
      <sz val="12"/>
      <color theme="3"/>
      <name val="Calibri"/>
      <family val="2"/>
      <scheme val="minor"/>
    </font>
    <font>
      <b/>
      <sz val="28"/>
      <color rgb="FF002060"/>
      <name val="Calibri"/>
      <family val="2"/>
      <scheme val="minor"/>
    </font>
    <font>
      <sz val="9"/>
      <color theme="0"/>
      <name val="Calibri"/>
      <family val="2"/>
      <scheme val="minor"/>
    </font>
    <font>
      <b/>
      <i/>
      <sz val="9"/>
      <color rgb="FFFF0000"/>
      <name val="Calibri"/>
      <family val="2"/>
      <scheme val="minor"/>
    </font>
    <font>
      <b/>
      <i/>
      <sz val="9"/>
      <color theme="1"/>
      <name val="Calibri"/>
      <family val="2"/>
      <scheme val="minor"/>
    </font>
    <font>
      <b/>
      <sz val="11"/>
      <color rgb="FFFF0000"/>
      <name val="Calibri"/>
      <family val="2"/>
      <scheme val="minor"/>
    </font>
    <font>
      <b/>
      <sz val="28"/>
      <color theme="3"/>
      <name val="Calibri"/>
      <family val="2"/>
      <scheme val="minor"/>
    </font>
  </fonts>
  <fills count="2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lightUp"/>
    </fill>
    <fill>
      <patternFill patternType="solid">
        <fgColor rgb="FF92D050"/>
        <bgColor indexed="64"/>
      </patternFill>
    </fill>
    <fill>
      <patternFill patternType="solid">
        <fgColor theme="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0070C0"/>
        <bgColor indexed="64"/>
      </patternFill>
    </fill>
    <fill>
      <patternFill patternType="solid">
        <fgColor rgb="FF00B050"/>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8" fillId="17" borderId="0" applyNumberFormat="0" applyBorder="0" applyAlignment="0" applyProtection="0"/>
    <xf numFmtId="0" fontId="19" fillId="18" borderId="0" applyNumberFormat="0" applyBorder="0" applyAlignment="0" applyProtection="0"/>
    <xf numFmtId="0" fontId="20" fillId="19" borderId="0" applyNumberFormat="0" applyBorder="0" applyAlignment="0" applyProtection="0"/>
  </cellStyleXfs>
  <cellXfs count="206">
    <xf numFmtId="0" fontId="0" fillId="0" borderId="0" xfId="0"/>
    <xf numFmtId="0" fontId="3" fillId="0" borderId="0" xfId="0" applyFont="1"/>
    <xf numFmtId="0" fontId="5" fillId="0" borderId="0" xfId="0" applyFont="1"/>
    <xf numFmtId="0" fontId="3" fillId="0" borderId="0" xfId="0" applyFont="1" applyProtection="1">
      <protection hidden="1"/>
    </xf>
    <xf numFmtId="10" fontId="3" fillId="0" borderId="0" xfId="2" applyNumberFormat="1" applyFont="1" applyProtection="1">
      <protection hidden="1"/>
    </xf>
    <xf numFmtId="0" fontId="3" fillId="0" borderId="0" xfId="0" applyFont="1" applyAlignment="1">
      <alignment wrapText="1"/>
    </xf>
    <xf numFmtId="0" fontId="8" fillId="0" borderId="0" xfId="0" applyFont="1" applyProtection="1">
      <protection hidden="1"/>
    </xf>
    <xf numFmtId="44" fontId="5" fillId="6" borderId="1" xfId="1" applyFont="1" applyFill="1" applyBorder="1" applyProtection="1">
      <protection hidden="1"/>
    </xf>
    <xf numFmtId="44" fontId="5" fillId="2" borderId="1" xfId="1" applyFont="1" applyFill="1" applyBorder="1" applyProtection="1">
      <protection hidden="1"/>
    </xf>
    <xf numFmtId="44" fontId="3" fillId="0" borderId="1" xfId="1" applyFont="1" applyFill="1" applyBorder="1" applyProtection="1">
      <protection locked="0"/>
    </xf>
    <xf numFmtId="44" fontId="3" fillId="0" borderId="1" xfId="1" applyFont="1" applyFill="1" applyBorder="1" applyProtection="1">
      <protection hidden="1"/>
    </xf>
    <xf numFmtId="0" fontId="5" fillId="6" borderId="1" xfId="0" applyFont="1" applyFill="1" applyBorder="1" applyProtection="1">
      <protection hidden="1"/>
    </xf>
    <xf numFmtId="44" fontId="5" fillId="6" borderId="1" xfId="0" applyNumberFormat="1" applyFont="1" applyFill="1" applyBorder="1" applyProtection="1">
      <protection hidden="1"/>
    </xf>
    <xf numFmtId="44" fontId="3" fillId="2" borderId="1" xfId="0" applyNumberFormat="1" applyFont="1" applyFill="1" applyBorder="1" applyProtection="1">
      <protection hidden="1"/>
    </xf>
    <xf numFmtId="0" fontId="3" fillId="2" borderId="1" xfId="0" applyFont="1" applyFill="1" applyBorder="1" applyProtection="1">
      <protection hidden="1"/>
    </xf>
    <xf numFmtId="44" fontId="3" fillId="4" borderId="1" xfId="1" applyFont="1" applyFill="1" applyBorder="1" applyProtection="1">
      <protection hidden="1"/>
    </xf>
    <xf numFmtId="0" fontId="7" fillId="6" borderId="1" xfId="0" applyFont="1" applyFill="1" applyBorder="1" applyAlignment="1" applyProtection="1">
      <alignment vertical="top"/>
      <protection hidden="1"/>
    </xf>
    <xf numFmtId="44" fontId="3" fillId="0" borderId="0" xfId="0" applyNumberFormat="1" applyFont="1"/>
    <xf numFmtId="44" fontId="3" fillId="0" borderId="0" xfId="1" applyFont="1"/>
    <xf numFmtId="0" fontId="3" fillId="5" borderId="0" xfId="0" applyFont="1" applyFill="1"/>
    <xf numFmtId="0" fontId="8" fillId="0" borderId="0" xfId="0" applyFont="1" applyFill="1" applyProtection="1">
      <protection hidden="1"/>
    </xf>
    <xf numFmtId="0" fontId="3" fillId="2" borderId="5" xfId="0" applyFont="1" applyFill="1" applyBorder="1" applyAlignment="1" applyProtection="1">
      <alignment horizontal="left" vertical="top"/>
      <protection locked="0"/>
    </xf>
    <xf numFmtId="0" fontId="3" fillId="2" borderId="6" xfId="0" applyFont="1" applyFill="1" applyBorder="1" applyAlignment="1" applyProtection="1">
      <alignment horizontal="left" vertical="top"/>
      <protection locked="0"/>
    </xf>
    <xf numFmtId="0" fontId="3" fillId="2" borderId="7" xfId="0" applyFont="1" applyFill="1" applyBorder="1" applyAlignment="1" applyProtection="1">
      <alignment horizontal="left" vertical="top"/>
      <protection locked="0"/>
    </xf>
    <xf numFmtId="0" fontId="4" fillId="0" borderId="0" xfId="0" applyFont="1" applyProtection="1">
      <protection hidden="1"/>
    </xf>
    <xf numFmtId="44" fontId="3" fillId="11" borderId="1" xfId="1" applyFont="1" applyFill="1" applyBorder="1" applyProtection="1">
      <protection hidden="1"/>
    </xf>
    <xf numFmtId="44" fontId="10" fillId="11" borderId="1" xfId="1" applyFont="1" applyFill="1" applyBorder="1" applyProtection="1">
      <protection hidden="1"/>
    </xf>
    <xf numFmtId="0" fontId="6" fillId="0" borderId="0" xfId="0" applyFont="1"/>
    <xf numFmtId="0" fontId="3" fillId="4" borderId="0" xfId="0" applyFont="1" applyFill="1" applyAlignment="1">
      <alignment wrapText="1"/>
    </xf>
    <xf numFmtId="0" fontId="3" fillId="4" borderId="0" xfId="0" applyFont="1" applyFill="1"/>
    <xf numFmtId="0" fontId="8" fillId="13" borderId="0" xfId="0" applyFont="1" applyFill="1" applyProtection="1">
      <protection hidden="1"/>
    </xf>
    <xf numFmtId="9" fontId="3" fillId="0" borderId="0" xfId="2" applyFont="1"/>
    <xf numFmtId="44" fontId="3" fillId="13" borderId="1" xfId="1" applyFont="1" applyFill="1" applyBorder="1" applyProtection="1">
      <protection hidden="1"/>
    </xf>
    <xf numFmtId="44" fontId="5" fillId="0" borderId="0" xfId="0" applyNumberFormat="1" applyFont="1"/>
    <xf numFmtId="44" fontId="5" fillId="0" borderId="0" xfId="1" applyFont="1"/>
    <xf numFmtId="44" fontId="5" fillId="0" borderId="1" xfId="0" applyNumberFormat="1" applyFont="1" applyBorder="1" applyProtection="1">
      <protection hidden="1"/>
    </xf>
    <xf numFmtId="9" fontId="5" fillId="4" borderId="1" xfId="2" applyFont="1" applyFill="1" applyBorder="1" applyProtection="1">
      <protection hidden="1"/>
    </xf>
    <xf numFmtId="9" fontId="3" fillId="0" borderId="0" xfId="2" applyFont="1" applyFill="1" applyBorder="1" applyProtection="1">
      <protection hidden="1"/>
    </xf>
    <xf numFmtId="44" fontId="3" fillId="0" borderId="0" xfId="1" applyFont="1" applyBorder="1" applyAlignment="1" applyProtection="1">
      <alignment wrapText="1"/>
      <protection hidden="1"/>
    </xf>
    <xf numFmtId="10" fontId="3" fillId="0" borderId="0" xfId="2" applyNumberFormat="1" applyFont="1" applyFill="1" applyBorder="1" applyProtection="1">
      <protection hidden="1"/>
    </xf>
    <xf numFmtId="0" fontId="5" fillId="0" borderId="0" xfId="0" applyFont="1" applyBorder="1" applyProtection="1">
      <protection hidden="1"/>
    </xf>
    <xf numFmtId="0" fontId="3" fillId="8" borderId="0" xfId="0" applyFont="1" applyFill="1" applyProtection="1">
      <protection locked="0"/>
    </xf>
    <xf numFmtId="44" fontId="3" fillId="0" borderId="8" xfId="1" applyFont="1" applyBorder="1" applyAlignment="1" applyProtection="1">
      <alignment wrapText="1"/>
      <protection locked="0"/>
    </xf>
    <xf numFmtId="10" fontId="3" fillId="4" borderId="1" xfId="2" applyNumberFormat="1" applyFont="1" applyFill="1" applyBorder="1" applyProtection="1">
      <protection hidden="1"/>
    </xf>
    <xf numFmtId="44" fontId="3" fillId="0" borderId="2" xfId="1" applyFont="1" applyBorder="1" applyAlignment="1" applyProtection="1">
      <alignment wrapText="1"/>
      <protection locked="0"/>
    </xf>
    <xf numFmtId="44" fontId="5" fillId="0" borderId="1" xfId="1" applyFont="1" applyBorder="1" applyAlignment="1" applyProtection="1">
      <alignment wrapText="1"/>
      <protection hidden="1"/>
    </xf>
    <xf numFmtId="10" fontId="5" fillId="4" borderId="1" xfId="2" applyNumberFormat="1" applyFont="1" applyFill="1" applyBorder="1" applyProtection="1">
      <protection hidden="1"/>
    </xf>
    <xf numFmtId="0" fontId="5" fillId="13" borderId="0" xfId="0" applyFont="1" applyFill="1" applyBorder="1" applyProtection="1">
      <protection hidden="1"/>
    </xf>
    <xf numFmtId="44" fontId="5" fillId="13" borderId="0" xfId="1" applyFont="1" applyFill="1" applyBorder="1" applyAlignment="1" applyProtection="1">
      <alignment wrapText="1"/>
      <protection hidden="1"/>
    </xf>
    <xf numFmtId="10" fontId="5" fillId="13" borderId="0" xfId="2" applyNumberFormat="1" applyFont="1" applyFill="1" applyBorder="1" applyProtection="1">
      <protection hidden="1"/>
    </xf>
    <xf numFmtId="9" fontId="3" fillId="13" borderId="0" xfId="2" applyFont="1" applyFill="1" applyBorder="1" applyProtection="1">
      <protection hidden="1"/>
    </xf>
    <xf numFmtId="0" fontId="3" fillId="0" borderId="0" xfId="0" applyFont="1" applyFill="1" applyProtection="1">
      <protection hidden="1"/>
    </xf>
    <xf numFmtId="0" fontId="3" fillId="8" borderId="0" xfId="0" applyFont="1" applyFill="1" applyProtection="1">
      <protection hidden="1"/>
    </xf>
    <xf numFmtId="44" fontId="3" fillId="0" borderId="8" xfId="1" applyFont="1" applyBorder="1" applyProtection="1">
      <protection locked="0"/>
    </xf>
    <xf numFmtId="44" fontId="3" fillId="0" borderId="2" xfId="1" applyFont="1" applyBorder="1" applyProtection="1">
      <protection locked="0"/>
    </xf>
    <xf numFmtId="44" fontId="5" fillId="0" borderId="1" xfId="1" applyFont="1" applyBorder="1" applyProtection="1">
      <protection hidden="1"/>
    </xf>
    <xf numFmtId="9" fontId="5" fillId="4" borderId="1" xfId="2" applyNumberFormat="1" applyFont="1" applyFill="1" applyBorder="1" applyProtection="1">
      <protection hidden="1"/>
    </xf>
    <xf numFmtId="0" fontId="3" fillId="0" borderId="0" xfId="0" applyFont="1" applyAlignment="1" applyProtection="1">
      <alignment horizontal="right"/>
      <protection hidden="1"/>
    </xf>
    <xf numFmtId="0" fontId="5" fillId="0" borderId="0" xfId="0" applyFont="1" applyFill="1" applyProtection="1">
      <protection hidden="1"/>
    </xf>
    <xf numFmtId="0" fontId="11" fillId="0" borderId="0" xfId="0" applyFont="1"/>
    <xf numFmtId="0" fontId="3" fillId="2" borderId="2" xfId="0" applyFont="1" applyFill="1" applyBorder="1" applyAlignment="1" applyProtection="1">
      <alignment horizontal="left" vertical="top"/>
      <protection locked="0"/>
    </xf>
    <xf numFmtId="0" fontId="3" fillId="2" borderId="3" xfId="0" applyFont="1" applyFill="1" applyBorder="1" applyAlignment="1" applyProtection="1">
      <alignment horizontal="left" vertical="top"/>
      <protection locked="0"/>
    </xf>
    <xf numFmtId="0" fontId="3" fillId="2" borderId="4" xfId="0" applyFont="1" applyFill="1" applyBorder="1" applyAlignment="1" applyProtection="1">
      <alignment horizontal="left" vertical="top"/>
      <protection locked="0"/>
    </xf>
    <xf numFmtId="0" fontId="5" fillId="5" borderId="0" xfId="0" applyFont="1" applyFill="1"/>
    <xf numFmtId="44" fontId="3" fillId="5" borderId="0" xfId="1" applyFont="1" applyFill="1"/>
    <xf numFmtId="0" fontId="7" fillId="10" borderId="0" xfId="0" applyFont="1" applyFill="1" applyProtection="1">
      <protection hidden="1"/>
    </xf>
    <xf numFmtId="0" fontId="8" fillId="10" borderId="0" xfId="0" applyFont="1" applyFill="1" applyProtection="1">
      <protection hidden="1"/>
    </xf>
    <xf numFmtId="44" fontId="8" fillId="4" borderId="1" xfId="1" applyFont="1" applyFill="1" applyBorder="1" applyProtection="1">
      <protection locked="0"/>
    </xf>
    <xf numFmtId="44" fontId="7" fillId="10" borderId="1" xfId="0" applyNumberFormat="1" applyFont="1" applyFill="1" applyBorder="1" applyProtection="1">
      <protection hidden="1"/>
    </xf>
    <xf numFmtId="9" fontId="5" fillId="16" borderId="1" xfId="2" applyFont="1" applyFill="1" applyBorder="1" applyAlignment="1" applyProtection="1">
      <alignment horizontal="right"/>
      <protection hidden="1"/>
    </xf>
    <xf numFmtId="164" fontId="3" fillId="9" borderId="1" xfId="2" applyNumberFormat="1" applyFont="1" applyFill="1" applyBorder="1" applyProtection="1">
      <protection hidden="1"/>
    </xf>
    <xf numFmtId="9" fontId="5" fillId="16" borderId="1" xfId="2" applyNumberFormat="1" applyFont="1" applyFill="1" applyBorder="1" applyProtection="1">
      <protection hidden="1"/>
    </xf>
    <xf numFmtId="0" fontId="11" fillId="0" borderId="0" xfId="0" applyFont="1" applyAlignment="1">
      <alignment horizontal="right"/>
    </xf>
    <xf numFmtId="0" fontId="3" fillId="16" borderId="0" xfId="0" applyFont="1" applyFill="1"/>
    <xf numFmtId="0" fontId="16" fillId="0" borderId="0" xfId="0" applyFont="1"/>
    <xf numFmtId="0" fontId="12" fillId="0" borderId="0" xfId="0" applyFont="1" applyProtection="1">
      <protection hidden="1"/>
    </xf>
    <xf numFmtId="0" fontId="7" fillId="6" borderId="5" xfId="0" applyFont="1" applyFill="1" applyBorder="1" applyProtection="1">
      <protection hidden="1"/>
    </xf>
    <xf numFmtId="0" fontId="7" fillId="0" borderId="0" xfId="0" applyFont="1" applyProtection="1">
      <protection hidden="1"/>
    </xf>
    <xf numFmtId="0" fontId="7" fillId="6" borderId="6" xfId="0" applyFont="1" applyFill="1" applyBorder="1" applyProtection="1">
      <protection hidden="1"/>
    </xf>
    <xf numFmtId="0" fontId="7" fillId="6" borderId="7" xfId="0" applyFont="1" applyFill="1" applyBorder="1" applyProtection="1">
      <protection hidden="1"/>
    </xf>
    <xf numFmtId="0" fontId="7" fillId="6" borderId="5" xfId="0" applyFont="1" applyFill="1" applyBorder="1" applyAlignment="1" applyProtection="1">
      <alignment horizontal="right"/>
      <protection hidden="1"/>
    </xf>
    <xf numFmtId="0" fontId="7" fillId="6" borderId="6" xfId="0" applyFont="1" applyFill="1" applyBorder="1" applyAlignment="1" applyProtection="1">
      <alignment horizontal="right"/>
      <protection hidden="1"/>
    </xf>
    <xf numFmtId="0" fontId="7" fillId="6" borderId="7" xfId="0" applyFont="1" applyFill="1" applyBorder="1" applyAlignment="1" applyProtection="1">
      <alignment horizontal="right"/>
      <protection hidden="1"/>
    </xf>
    <xf numFmtId="0" fontId="15" fillId="0" borderId="0" xfId="0" applyFont="1" applyProtection="1">
      <protection hidden="1"/>
    </xf>
    <xf numFmtId="0" fontId="7" fillId="14" borderId="0" xfId="0" applyFont="1" applyFill="1" applyProtection="1">
      <protection hidden="1"/>
    </xf>
    <xf numFmtId="0" fontId="7" fillId="7" borderId="0" xfId="0" applyFont="1" applyFill="1" applyProtection="1">
      <protection hidden="1"/>
    </xf>
    <xf numFmtId="0" fontId="7" fillId="8" borderId="1" xfId="0" applyFont="1" applyFill="1" applyBorder="1" applyProtection="1">
      <protection hidden="1"/>
    </xf>
    <xf numFmtId="0" fontId="7" fillId="12" borderId="0" xfId="0" applyFont="1" applyFill="1" applyProtection="1">
      <protection hidden="1"/>
    </xf>
    <xf numFmtId="0" fontId="7" fillId="9" borderId="0" xfId="0" applyFont="1" applyFill="1" applyProtection="1">
      <protection hidden="1"/>
    </xf>
    <xf numFmtId="44" fontId="5" fillId="5" borderId="8" xfId="1" applyFont="1" applyFill="1" applyBorder="1" applyAlignment="1" applyProtection="1">
      <alignment wrapText="1"/>
      <protection hidden="1"/>
    </xf>
    <xf numFmtId="0" fontId="3" fillId="0" borderId="0" xfId="0" applyFont="1" applyProtection="1">
      <protection hidden="1"/>
    </xf>
    <xf numFmtId="0" fontId="3" fillId="0" borderId="0" xfId="0" applyFont="1" applyProtection="1">
      <protection hidden="1"/>
    </xf>
    <xf numFmtId="0" fontId="3" fillId="2" borderId="2" xfId="0" applyFont="1" applyFill="1" applyBorder="1" applyAlignment="1" applyProtection="1">
      <alignment horizontal="left" vertical="top"/>
      <protection hidden="1"/>
    </xf>
    <xf numFmtId="0" fontId="3" fillId="2" borderId="3" xfId="0" applyFont="1" applyFill="1" applyBorder="1" applyAlignment="1" applyProtection="1">
      <alignment horizontal="left" vertical="top"/>
      <protection hidden="1"/>
    </xf>
    <xf numFmtId="0" fontId="3" fillId="2" borderId="3" xfId="0" applyFont="1" applyFill="1" applyBorder="1" applyAlignment="1" applyProtection="1">
      <alignment horizontal="left" vertical="top"/>
      <protection locked="0"/>
    </xf>
    <xf numFmtId="0" fontId="3" fillId="2" borderId="4" xfId="0" applyFont="1" applyFill="1" applyBorder="1" applyAlignment="1" applyProtection="1">
      <alignment horizontal="left" vertical="top"/>
      <protection locked="0"/>
    </xf>
    <xf numFmtId="0" fontId="7" fillId="6" borderId="5" xfId="0" applyFont="1" applyFill="1" applyBorder="1" applyAlignment="1" applyProtection="1">
      <alignment vertical="top"/>
      <protection locked="0"/>
    </xf>
    <xf numFmtId="0" fontId="7" fillId="6" borderId="1" xfId="0" applyFont="1" applyFill="1" applyBorder="1" applyAlignment="1" applyProtection="1">
      <alignment vertical="top"/>
      <protection locked="0"/>
    </xf>
    <xf numFmtId="44" fontId="10" fillId="0" borderId="0" xfId="0" applyNumberFormat="1" applyFont="1"/>
    <xf numFmtId="0" fontId="7" fillId="0" borderId="0" xfId="0" applyFont="1" applyAlignment="1" applyProtection="1">
      <protection hidden="1"/>
    </xf>
    <xf numFmtId="0" fontId="3" fillId="2" borderId="5" xfId="0" applyFont="1" applyFill="1" applyBorder="1" applyAlignment="1" applyProtection="1">
      <alignment horizontal="left" vertical="top"/>
      <protection hidden="1"/>
    </xf>
    <xf numFmtId="0" fontId="3" fillId="2" borderId="6" xfId="0" applyFont="1" applyFill="1" applyBorder="1" applyAlignment="1" applyProtection="1">
      <alignment horizontal="left" vertical="top"/>
      <protection hidden="1"/>
    </xf>
    <xf numFmtId="0" fontId="3" fillId="2" borderId="7" xfId="0" applyFont="1" applyFill="1" applyBorder="1" applyAlignment="1" applyProtection="1">
      <alignment horizontal="left" vertical="top"/>
      <protection hidden="1"/>
    </xf>
    <xf numFmtId="0" fontId="3" fillId="0" borderId="0" xfId="0" applyFont="1" applyProtection="1">
      <protection hidden="1"/>
    </xf>
    <xf numFmtId="0" fontId="3" fillId="0" borderId="1" xfId="3" applyFont="1" applyFill="1" applyBorder="1" applyAlignment="1" applyProtection="1">
      <alignment horizontal="left" vertical="top" wrapText="1" shrinkToFit="1"/>
      <protection locked="0"/>
    </xf>
    <xf numFmtId="0" fontId="3" fillId="4" borderId="1" xfId="1" applyNumberFormat="1" applyFont="1" applyFill="1" applyBorder="1" applyProtection="1">
      <protection hidden="1"/>
    </xf>
    <xf numFmtId="0" fontId="5" fillId="6" borderId="1" xfId="0" applyNumberFormat="1" applyFont="1" applyFill="1" applyBorder="1" applyProtection="1">
      <protection hidden="1"/>
    </xf>
    <xf numFmtId="0" fontId="3" fillId="0" borderId="0" xfId="0" applyFont="1" applyProtection="1">
      <protection hidden="1"/>
    </xf>
    <xf numFmtId="0" fontId="3" fillId="0" borderId="1" xfId="3" applyFont="1" applyFill="1" applyBorder="1" applyAlignment="1" applyProtection="1">
      <alignment horizontal="left" vertical="top" wrapText="1" shrinkToFit="1"/>
      <protection locked="0"/>
    </xf>
    <xf numFmtId="44" fontId="3" fillId="21" borderId="1" xfId="1" applyFont="1" applyFill="1" applyBorder="1" applyAlignment="1" applyProtection="1">
      <alignment horizontal="right" vertical="top" wrapText="1" shrinkToFit="1"/>
      <protection hidden="1"/>
    </xf>
    <xf numFmtId="44" fontId="3" fillId="4" borderId="1" xfId="1" applyFont="1" applyFill="1" applyBorder="1" applyAlignment="1" applyProtection="1">
      <alignment wrapText="1"/>
      <protection hidden="1"/>
    </xf>
    <xf numFmtId="0" fontId="3" fillId="0" borderId="1" xfId="4" applyNumberFormat="1" applyFont="1" applyFill="1" applyBorder="1" applyAlignment="1" applyProtection="1">
      <alignment horizontal="right" wrapText="1"/>
      <protection locked="0"/>
    </xf>
    <xf numFmtId="0" fontId="3" fillId="0" borderId="0" xfId="0" applyFont="1" applyProtection="1">
      <protection hidden="1"/>
    </xf>
    <xf numFmtId="0" fontId="3" fillId="4" borderId="1" xfId="0" applyFont="1" applyFill="1" applyBorder="1" applyAlignment="1" applyProtection="1">
      <alignment horizontal="left" vertical="top"/>
      <protection hidden="1"/>
    </xf>
    <xf numFmtId="44" fontId="3" fillId="20" borderId="1" xfId="1" applyFont="1" applyFill="1" applyBorder="1" applyAlignment="1" applyProtection="1">
      <alignment horizontal="right" vertical="top"/>
      <protection locked="0"/>
    </xf>
    <xf numFmtId="165" fontId="3" fillId="3" borderId="1" xfId="1" applyNumberFormat="1" applyFont="1" applyFill="1" applyBorder="1" applyAlignment="1" applyProtection="1">
      <alignment horizontal="right" vertical="top" wrapText="1" shrinkToFit="1"/>
      <protection locked="0"/>
    </xf>
    <xf numFmtId="0" fontId="24" fillId="24" borderId="1" xfId="0" applyFont="1" applyFill="1" applyBorder="1" applyAlignment="1" applyProtection="1">
      <alignment vertical="top"/>
      <protection hidden="1"/>
    </xf>
    <xf numFmtId="0" fontId="24" fillId="25" borderId="1" xfId="0" applyFont="1" applyFill="1" applyBorder="1" applyAlignment="1" applyProtection="1">
      <alignment vertical="top" wrapText="1"/>
      <protection hidden="1"/>
    </xf>
    <xf numFmtId="0" fontId="25" fillId="5" borderId="1" xfId="0" applyFont="1" applyFill="1" applyBorder="1" applyAlignment="1" applyProtection="1">
      <alignment vertical="top"/>
      <protection hidden="1"/>
    </xf>
    <xf numFmtId="0" fontId="24" fillId="26" borderId="1" xfId="0" applyFont="1" applyFill="1" applyBorder="1" applyAlignment="1" applyProtection="1">
      <alignment vertical="top"/>
      <protection hidden="1"/>
    </xf>
    <xf numFmtId="0" fontId="0" fillId="0" borderId="0" xfId="0" applyProtection="1">
      <protection hidden="1"/>
    </xf>
    <xf numFmtId="0" fontId="3" fillId="0" borderId="0" xfId="0" applyFont="1" applyProtection="1">
      <protection hidden="1"/>
    </xf>
    <xf numFmtId="0" fontId="29" fillId="0" borderId="0" xfId="0" applyFont="1" applyProtection="1">
      <protection hidden="1"/>
    </xf>
    <xf numFmtId="0" fontId="3" fillId="2" borderId="1" xfId="3" applyFont="1" applyFill="1" applyBorder="1" applyAlignment="1" applyProtection="1">
      <alignment horizontal="right" vertical="top" wrapText="1" shrinkToFit="1"/>
      <protection locked="0"/>
    </xf>
    <xf numFmtId="0" fontId="3" fillId="0" borderId="0" xfId="0" applyFont="1" applyProtection="1">
      <protection hidden="1"/>
    </xf>
    <xf numFmtId="0" fontId="26" fillId="0" borderId="0" xfId="0" applyFont="1" applyAlignment="1" applyProtection="1">
      <protection hidden="1"/>
    </xf>
    <xf numFmtId="0" fontId="30" fillId="0" borderId="0" xfId="0" applyFont="1" applyAlignment="1" applyProtection="1">
      <alignment wrapText="1"/>
      <protection hidden="1"/>
    </xf>
    <xf numFmtId="0" fontId="3" fillId="2" borderId="5"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3" fillId="2" borderId="7" xfId="0" applyFont="1" applyFill="1" applyBorder="1" applyAlignment="1" applyProtection="1">
      <alignment horizontal="center"/>
      <protection locked="0"/>
    </xf>
    <xf numFmtId="0" fontId="6" fillId="2" borderId="6" xfId="0" applyFont="1" applyFill="1" applyBorder="1" applyAlignment="1" applyProtection="1">
      <alignment horizontal="left" vertical="top"/>
      <protection locked="0"/>
    </xf>
    <xf numFmtId="0" fontId="5" fillId="6" borderId="1" xfId="0" applyFont="1" applyFill="1" applyBorder="1" applyAlignment="1" applyProtection="1">
      <alignment vertical="top" wrapText="1"/>
      <protection hidden="1"/>
    </xf>
    <xf numFmtId="0" fontId="5" fillId="6" borderId="1" xfId="3" applyFont="1" applyFill="1" applyBorder="1" applyAlignment="1" applyProtection="1">
      <alignment vertical="top" wrapText="1"/>
      <protection hidden="1"/>
    </xf>
    <xf numFmtId="0" fontId="5" fillId="6" borderId="1" xfId="3" applyFont="1" applyFill="1" applyBorder="1" applyAlignment="1" applyProtection="1">
      <alignment horizontal="left" vertical="top" wrapText="1"/>
      <protection hidden="1"/>
    </xf>
    <xf numFmtId="0" fontId="17" fillId="9" borderId="1" xfId="6" applyFont="1" applyFill="1" applyBorder="1" applyAlignment="1" applyProtection="1">
      <alignment horizontal="left" vertical="top" wrapText="1"/>
      <protection hidden="1"/>
    </xf>
    <xf numFmtId="0" fontId="17" fillId="23" borderId="1" xfId="7" applyFont="1" applyFill="1" applyBorder="1" applyAlignment="1" applyProtection="1">
      <alignment vertical="top" wrapText="1"/>
      <protection hidden="1"/>
    </xf>
    <xf numFmtId="0" fontId="17" fillId="22" borderId="1" xfId="8" applyFont="1" applyFill="1" applyBorder="1" applyAlignment="1" applyProtection="1">
      <alignment vertical="top" wrapText="1"/>
      <protection hidden="1"/>
    </xf>
    <xf numFmtId="0" fontId="5" fillId="6" borderId="1" xfId="0" applyFont="1" applyFill="1" applyBorder="1" applyAlignment="1" applyProtection="1">
      <alignment wrapText="1"/>
      <protection hidden="1"/>
    </xf>
    <xf numFmtId="0" fontId="30" fillId="0" borderId="0" xfId="0" applyFont="1" applyProtection="1">
      <protection hidden="1"/>
    </xf>
    <xf numFmtId="0" fontId="21" fillId="4" borderId="1" xfId="0" applyFont="1" applyFill="1" applyBorder="1" applyAlignment="1" applyProtection="1">
      <alignment horizontal="left" vertical="top" wrapText="1"/>
      <protection hidden="1"/>
    </xf>
    <xf numFmtId="0" fontId="21" fillId="4" borderId="1" xfId="0" applyFont="1" applyFill="1" applyBorder="1" applyAlignment="1" applyProtection="1">
      <alignment vertical="top" wrapText="1"/>
      <protection hidden="1"/>
    </xf>
    <xf numFmtId="0" fontId="28" fillId="0" borderId="0" xfId="0" applyFont="1" applyProtection="1">
      <protection hidden="1"/>
    </xf>
    <xf numFmtId="0" fontId="3" fillId="0" borderId="0" xfId="0" applyFont="1" applyProtection="1">
      <protection hidden="1"/>
    </xf>
    <xf numFmtId="0" fontId="3" fillId="2" borderId="1" xfId="0" applyFont="1" applyFill="1" applyBorder="1" applyAlignment="1" applyProtection="1">
      <alignment horizontal="left" vertical="top" wrapText="1"/>
      <protection hidden="1"/>
    </xf>
    <xf numFmtId="0" fontId="7" fillId="0" borderId="0" xfId="0" applyFont="1" applyProtection="1">
      <protection hidden="1"/>
    </xf>
    <xf numFmtId="0" fontId="30" fillId="0" borderId="0" xfId="0" applyFont="1" applyAlignment="1" applyProtection="1">
      <alignment wrapText="1"/>
      <protection hidden="1"/>
    </xf>
    <xf numFmtId="0" fontId="33" fillId="0" borderId="0" xfId="0" applyFont="1" applyProtection="1">
      <protection hidden="1"/>
    </xf>
    <xf numFmtId="0" fontId="3" fillId="2" borderId="8" xfId="0" applyFont="1" applyFill="1" applyBorder="1" applyAlignment="1" applyProtection="1">
      <alignment horizontal="left" vertical="top" wrapText="1"/>
      <protection hidden="1"/>
    </xf>
    <xf numFmtId="0" fontId="3" fillId="2" borderId="9" xfId="0" applyFont="1" applyFill="1" applyBorder="1" applyAlignment="1" applyProtection="1">
      <alignment horizontal="left" vertical="top" wrapText="1"/>
      <protection hidden="1"/>
    </xf>
    <xf numFmtId="0" fontId="3" fillId="2" borderId="10" xfId="0" applyFont="1" applyFill="1" applyBorder="1" applyAlignment="1" applyProtection="1">
      <alignment horizontal="left" vertical="top" wrapText="1"/>
      <protection hidden="1"/>
    </xf>
    <xf numFmtId="0" fontId="3" fillId="2" borderId="8" xfId="0" applyFont="1" applyFill="1" applyBorder="1" applyAlignment="1" applyProtection="1">
      <alignment horizontal="left" vertical="top"/>
      <protection locked="0"/>
    </xf>
    <xf numFmtId="0" fontId="3" fillId="2" borderId="9" xfId="0" applyFont="1" applyFill="1" applyBorder="1" applyAlignment="1" applyProtection="1">
      <alignment horizontal="left" vertical="top"/>
      <protection locked="0"/>
    </xf>
    <xf numFmtId="0" fontId="3" fillId="2" borderId="10" xfId="0" applyFont="1" applyFill="1" applyBorder="1" applyAlignment="1" applyProtection="1">
      <alignment horizontal="left" vertical="top"/>
      <protection locked="0"/>
    </xf>
    <xf numFmtId="0" fontId="3" fillId="0" borderId="8" xfId="3" applyFont="1" applyFill="1" applyBorder="1" applyAlignment="1" applyProtection="1">
      <alignment horizontal="left" vertical="top" wrapText="1" shrinkToFit="1"/>
      <protection locked="0"/>
    </xf>
    <xf numFmtId="0" fontId="3" fillId="0" borderId="9" xfId="3" applyFont="1" applyFill="1" applyBorder="1" applyAlignment="1" applyProtection="1">
      <alignment horizontal="left" vertical="top" wrapText="1" shrinkToFit="1"/>
      <protection locked="0"/>
    </xf>
    <xf numFmtId="0" fontId="3" fillId="0" borderId="10" xfId="3" applyFont="1" applyFill="1" applyBorder="1" applyAlignment="1" applyProtection="1">
      <alignment horizontal="left" vertical="top" wrapText="1" shrinkToFit="1"/>
      <protection locked="0"/>
    </xf>
    <xf numFmtId="0" fontId="5" fillId="0" borderId="0" xfId="0" applyFont="1" applyFill="1" applyBorder="1" applyProtection="1">
      <protection hidden="1"/>
    </xf>
    <xf numFmtId="0" fontId="31" fillId="8" borderId="8" xfId="0" applyFont="1" applyFill="1" applyBorder="1" applyProtection="1">
      <protection hidden="1"/>
    </xf>
    <xf numFmtId="0" fontId="3" fillId="8" borderId="10" xfId="0" applyFont="1" applyFill="1" applyBorder="1" applyProtection="1">
      <protection hidden="1"/>
    </xf>
    <xf numFmtId="0" fontId="9" fillId="9" borderId="8" xfId="0" applyFont="1" applyFill="1" applyBorder="1" applyProtection="1">
      <protection hidden="1"/>
    </xf>
    <xf numFmtId="0" fontId="9" fillId="9" borderId="10" xfId="0" applyFont="1" applyFill="1" applyBorder="1" applyProtection="1">
      <protection hidden="1"/>
    </xf>
    <xf numFmtId="0" fontId="9" fillId="3" borderId="8" xfId="0" applyFont="1" applyFill="1" applyBorder="1" applyAlignment="1" applyProtection="1">
      <alignment horizontal="left" vertical="top"/>
      <protection hidden="1"/>
    </xf>
    <xf numFmtId="0" fontId="9" fillId="3" borderId="9" xfId="0" applyFont="1" applyFill="1" applyBorder="1" applyAlignment="1" applyProtection="1">
      <alignment horizontal="left" vertical="top"/>
      <protection hidden="1"/>
    </xf>
    <xf numFmtId="0" fontId="9" fillId="3" borderId="10" xfId="0" applyFont="1" applyFill="1" applyBorder="1" applyAlignment="1" applyProtection="1">
      <alignment horizontal="left" vertical="top"/>
      <protection hidden="1"/>
    </xf>
    <xf numFmtId="0" fontId="5" fillId="6" borderId="8" xfId="3" applyFont="1" applyFill="1" applyBorder="1" applyAlignment="1" applyProtection="1">
      <alignment horizontal="left" vertical="top" wrapText="1"/>
      <protection hidden="1"/>
    </xf>
    <xf numFmtId="0" fontId="5" fillId="6" borderId="9" xfId="3" applyFont="1" applyFill="1" applyBorder="1" applyAlignment="1" applyProtection="1">
      <alignment horizontal="left" vertical="top" wrapText="1"/>
      <protection hidden="1"/>
    </xf>
    <xf numFmtId="0" fontId="5" fillId="6" borderId="10" xfId="3" applyFont="1" applyFill="1" applyBorder="1" applyAlignment="1" applyProtection="1">
      <alignment horizontal="left" vertical="top" wrapText="1"/>
      <protection hidden="1"/>
    </xf>
    <xf numFmtId="0" fontId="3" fillId="21" borderId="2" xfId="0" applyFont="1" applyFill="1" applyBorder="1" applyAlignment="1" applyProtection="1">
      <alignment vertical="top" wrapText="1"/>
      <protection hidden="1"/>
    </xf>
    <xf numFmtId="0" fontId="3" fillId="21" borderId="12" xfId="0" applyFont="1" applyFill="1" applyBorder="1" applyAlignment="1" applyProtection="1">
      <alignment vertical="top" wrapText="1"/>
      <protection hidden="1"/>
    </xf>
    <xf numFmtId="0" fontId="3" fillId="21" borderId="3" xfId="0" applyFont="1" applyFill="1" applyBorder="1" applyAlignment="1" applyProtection="1">
      <alignment vertical="top" wrapText="1"/>
      <protection hidden="1"/>
    </xf>
    <xf numFmtId="0" fontId="3" fillId="21" borderId="13" xfId="0" applyFont="1" applyFill="1" applyBorder="1" applyAlignment="1" applyProtection="1">
      <alignment vertical="top" wrapText="1"/>
      <protection hidden="1"/>
    </xf>
    <xf numFmtId="0" fontId="3" fillId="21" borderId="4" xfId="0" applyFont="1" applyFill="1" applyBorder="1" applyAlignment="1" applyProtection="1">
      <alignment vertical="top" wrapText="1"/>
      <protection hidden="1"/>
    </xf>
    <xf numFmtId="0" fontId="3" fillId="21" borderId="15" xfId="0" applyFont="1" applyFill="1" applyBorder="1" applyAlignment="1" applyProtection="1">
      <alignment vertical="top" wrapText="1"/>
      <protection hidden="1"/>
    </xf>
    <xf numFmtId="0" fontId="3" fillId="3" borderId="2" xfId="0" applyFont="1" applyFill="1" applyBorder="1" applyAlignment="1" applyProtection="1">
      <alignment horizontal="left" vertical="top" wrapText="1"/>
      <protection hidden="1"/>
    </xf>
    <xf numFmtId="0" fontId="3" fillId="3" borderId="12" xfId="0" applyFont="1" applyFill="1" applyBorder="1" applyAlignment="1" applyProtection="1">
      <alignment horizontal="left" vertical="top" wrapText="1"/>
      <protection hidden="1"/>
    </xf>
    <xf numFmtId="0" fontId="3" fillId="3" borderId="3" xfId="0" applyFont="1" applyFill="1" applyBorder="1" applyAlignment="1" applyProtection="1">
      <alignment horizontal="left" vertical="top" wrapText="1"/>
      <protection hidden="1"/>
    </xf>
    <xf numFmtId="0" fontId="3" fillId="3" borderId="13" xfId="0" applyFont="1" applyFill="1" applyBorder="1" applyAlignment="1" applyProtection="1">
      <alignment horizontal="left" vertical="top" wrapText="1"/>
      <protection hidden="1"/>
    </xf>
    <xf numFmtId="0" fontId="3" fillId="3" borderId="4" xfId="0" applyFont="1" applyFill="1" applyBorder="1" applyAlignment="1" applyProtection="1">
      <alignment horizontal="left" vertical="top" wrapText="1"/>
      <protection hidden="1"/>
    </xf>
    <xf numFmtId="0" fontId="3" fillId="3" borderId="15" xfId="0" applyFont="1" applyFill="1" applyBorder="1" applyAlignment="1" applyProtection="1">
      <alignment horizontal="left" vertical="top" wrapText="1"/>
      <protection hidden="1"/>
    </xf>
    <xf numFmtId="0" fontId="3" fillId="20" borderId="2" xfId="0" applyFont="1" applyFill="1" applyBorder="1" applyAlignment="1" applyProtection="1">
      <alignment vertical="top" wrapText="1"/>
      <protection hidden="1"/>
    </xf>
    <xf numFmtId="0" fontId="3" fillId="20" borderId="12" xfId="0" applyFont="1" applyFill="1" applyBorder="1" applyAlignment="1" applyProtection="1">
      <alignment vertical="top" wrapText="1"/>
      <protection hidden="1"/>
    </xf>
    <xf numFmtId="0" fontId="3" fillId="20" borderId="3" xfId="0" applyFont="1" applyFill="1" applyBorder="1" applyAlignment="1" applyProtection="1">
      <alignment vertical="top" wrapText="1"/>
      <protection hidden="1"/>
    </xf>
    <xf numFmtId="0" fontId="3" fillId="20" borderId="13" xfId="0" applyFont="1" applyFill="1" applyBorder="1" applyAlignment="1" applyProtection="1">
      <alignment vertical="top" wrapText="1"/>
      <protection hidden="1"/>
    </xf>
    <xf numFmtId="0" fontId="3" fillId="20" borderId="4" xfId="0" applyFont="1" applyFill="1" applyBorder="1" applyAlignment="1" applyProtection="1">
      <alignment vertical="top" wrapText="1"/>
      <protection hidden="1"/>
    </xf>
    <xf numFmtId="0" fontId="3" fillId="20" borderId="15" xfId="0" applyFont="1" applyFill="1" applyBorder="1" applyAlignment="1" applyProtection="1">
      <alignment vertical="top" wrapText="1"/>
      <protection hidden="1"/>
    </xf>
    <xf numFmtId="0" fontId="17" fillId="0" borderId="0" xfId="0" applyFont="1" applyBorder="1" applyProtection="1">
      <protection hidden="1"/>
    </xf>
    <xf numFmtId="0" fontId="8" fillId="15" borderId="2" xfId="0" applyFont="1" applyFill="1" applyBorder="1" applyAlignment="1" applyProtection="1">
      <alignment horizontal="left" vertical="top" wrapText="1"/>
      <protection hidden="1"/>
    </xf>
    <xf numFmtId="0" fontId="8" fillId="15" borderId="11" xfId="0" applyFont="1" applyFill="1" applyBorder="1" applyAlignment="1" applyProtection="1">
      <alignment horizontal="left" vertical="top" wrapText="1"/>
      <protection hidden="1"/>
    </xf>
    <xf numFmtId="0" fontId="8" fillId="15" borderId="12" xfId="0" applyFont="1" applyFill="1" applyBorder="1" applyAlignment="1" applyProtection="1">
      <alignment horizontal="left" vertical="top" wrapText="1"/>
      <protection hidden="1"/>
    </xf>
    <xf numFmtId="0" fontId="8" fillId="15" borderId="3" xfId="0" applyFont="1" applyFill="1" applyBorder="1" applyAlignment="1" applyProtection="1">
      <alignment horizontal="left" vertical="top" wrapText="1"/>
      <protection hidden="1"/>
    </xf>
    <xf numFmtId="0" fontId="8" fillId="15" borderId="0" xfId="0" applyFont="1" applyFill="1" applyBorder="1" applyAlignment="1" applyProtection="1">
      <alignment horizontal="left" vertical="top" wrapText="1"/>
      <protection hidden="1"/>
    </xf>
    <xf numFmtId="0" fontId="8" fillId="15" borderId="13" xfId="0" applyFont="1" applyFill="1" applyBorder="1" applyAlignment="1" applyProtection="1">
      <alignment horizontal="left" vertical="top" wrapText="1"/>
      <protection hidden="1"/>
    </xf>
    <xf numFmtId="0" fontId="8" fillId="15" borderId="4" xfId="0" applyFont="1" applyFill="1" applyBorder="1" applyAlignment="1" applyProtection="1">
      <alignment horizontal="left" vertical="top" wrapText="1"/>
      <protection hidden="1"/>
    </xf>
    <xf numFmtId="0" fontId="8" fillId="15" borderId="14" xfId="0" applyFont="1" applyFill="1" applyBorder="1" applyAlignment="1" applyProtection="1">
      <alignment horizontal="left" vertical="top" wrapText="1"/>
      <protection hidden="1"/>
    </xf>
    <xf numFmtId="0" fontId="8" fillId="15" borderId="15" xfId="0" applyFont="1" applyFill="1" applyBorder="1" applyAlignment="1" applyProtection="1">
      <alignment horizontal="left" vertical="top" wrapText="1"/>
      <protection hidden="1"/>
    </xf>
    <xf numFmtId="0" fontId="7" fillId="0" borderId="3" xfId="0" applyFont="1" applyFill="1" applyBorder="1" applyAlignment="1" applyProtection="1">
      <alignment horizontal="left"/>
      <protection hidden="1"/>
    </xf>
    <xf numFmtId="0" fontId="7" fillId="0" borderId="0" xfId="0" applyFont="1" applyFill="1" applyBorder="1" applyAlignment="1" applyProtection="1">
      <alignment horizontal="left"/>
      <protection hidden="1"/>
    </xf>
    <xf numFmtId="0" fontId="3" fillId="4" borderId="2" xfId="0" applyFont="1" applyFill="1" applyBorder="1" applyAlignment="1" applyProtection="1">
      <alignment horizontal="left" vertical="top"/>
      <protection hidden="1"/>
    </xf>
    <xf numFmtId="0" fontId="3" fillId="4" borderId="11" xfId="0" applyFont="1" applyFill="1" applyBorder="1" applyAlignment="1" applyProtection="1">
      <alignment horizontal="left" vertical="top"/>
      <protection hidden="1"/>
    </xf>
    <xf numFmtId="0" fontId="3" fillId="4" borderId="12" xfId="0" applyFont="1" applyFill="1" applyBorder="1" applyAlignment="1" applyProtection="1">
      <alignment horizontal="left" vertical="top"/>
      <protection hidden="1"/>
    </xf>
    <xf numFmtId="0" fontId="3" fillId="4" borderId="3" xfId="0" applyFont="1" applyFill="1" applyBorder="1" applyAlignment="1" applyProtection="1">
      <alignment horizontal="left" vertical="top"/>
      <protection hidden="1"/>
    </xf>
    <xf numFmtId="0" fontId="3" fillId="4" borderId="0" xfId="0" applyFont="1" applyFill="1" applyBorder="1" applyAlignment="1" applyProtection="1">
      <alignment horizontal="left" vertical="top"/>
      <protection hidden="1"/>
    </xf>
    <xf numFmtId="0" fontId="3" fillId="4" borderId="13" xfId="0" applyFont="1" applyFill="1" applyBorder="1" applyAlignment="1" applyProtection="1">
      <alignment horizontal="left" vertical="top"/>
      <protection hidden="1"/>
    </xf>
    <xf numFmtId="0" fontId="3" fillId="4" borderId="4" xfId="0" applyFont="1" applyFill="1" applyBorder="1" applyAlignment="1" applyProtection="1">
      <alignment horizontal="left" vertical="top"/>
      <protection hidden="1"/>
    </xf>
    <xf numFmtId="0" fontId="3" fillId="4" borderId="14" xfId="0" applyFont="1" applyFill="1" applyBorder="1" applyAlignment="1" applyProtection="1">
      <alignment horizontal="left" vertical="top"/>
      <protection hidden="1"/>
    </xf>
    <xf numFmtId="0" fontId="3" fillId="4" borderId="15" xfId="0" applyFont="1" applyFill="1" applyBorder="1" applyAlignment="1" applyProtection="1">
      <alignment horizontal="left" vertical="top"/>
      <protection hidden="1"/>
    </xf>
  </cellXfs>
  <cellStyles count="9">
    <cellStyle name="Goed" xfId="6" builtinId="26"/>
    <cellStyle name="Neutraal" xfId="8" builtinId="28"/>
    <cellStyle name="Ongeldig" xfId="7" builtinId="27"/>
    <cellStyle name="Procent" xfId="2" builtinId="5"/>
    <cellStyle name="Procent 2" xfId="5" xr:uid="{00000000-0005-0000-0000-000001000000}"/>
    <cellStyle name="Standaard" xfId="0" builtinId="0"/>
    <cellStyle name="Standaard 2" xfId="3" xr:uid="{00000000-0005-0000-0000-000003000000}"/>
    <cellStyle name="Valuta" xfId="1" builtinId="4"/>
    <cellStyle name="Valuta 2" xfId="4" xr:uid="{00000000-0005-0000-0000-000005000000}"/>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val="0"/>
        <color auto="1"/>
      </font>
      <fill>
        <patternFill>
          <bgColor theme="6" tint="0.59996337778862885"/>
        </patternFill>
      </fill>
    </dxf>
    <dxf>
      <font>
        <color auto="1"/>
      </font>
      <fill>
        <patternFill>
          <bgColor theme="9" tint="0.59996337778862885"/>
        </patternFill>
      </fill>
    </dxf>
    <dxf>
      <font>
        <color auto="1"/>
      </font>
      <fill>
        <patternFill>
          <bgColor theme="5" tint="0.59996337778862885"/>
        </patternFill>
      </fill>
    </dxf>
    <dxf>
      <font>
        <strike val="0"/>
        <color auto="1"/>
      </font>
      <fill>
        <patternFill>
          <bgColor theme="6" tint="0.59996337778862885"/>
        </patternFill>
      </fill>
    </dxf>
    <dxf>
      <font>
        <color auto="1"/>
      </font>
      <fill>
        <patternFill>
          <bgColor theme="9" tint="0.59996337778862885"/>
        </patternFill>
      </fill>
    </dxf>
    <dxf>
      <font>
        <color auto="1"/>
      </font>
      <fill>
        <patternFill>
          <bgColor theme="5" tint="0.59996337778862885"/>
        </patternFill>
      </fill>
    </dxf>
    <dxf>
      <font>
        <strike val="0"/>
        <color auto="1"/>
      </font>
      <fill>
        <patternFill>
          <bgColor theme="6" tint="0.59996337778862885"/>
        </patternFill>
      </fill>
    </dxf>
    <dxf>
      <font>
        <color auto="1"/>
      </font>
      <fill>
        <patternFill>
          <bgColor theme="9" tint="0.59996337778862885"/>
        </patternFill>
      </fill>
    </dxf>
    <dxf>
      <font>
        <color auto="1"/>
      </font>
      <fill>
        <patternFill>
          <bgColor theme="5" tint="0.59996337778862885"/>
        </patternFill>
      </fill>
    </dxf>
    <dxf>
      <font>
        <strike val="0"/>
        <color auto="1"/>
      </font>
      <fill>
        <patternFill>
          <bgColor theme="6" tint="0.59996337778862885"/>
        </patternFill>
      </fill>
    </dxf>
    <dxf>
      <font>
        <color auto="1"/>
      </font>
      <fill>
        <patternFill>
          <bgColor theme="9" tint="0.59996337778862885"/>
        </patternFill>
      </fill>
    </dxf>
    <dxf>
      <font>
        <color auto="1"/>
      </font>
      <fill>
        <patternFill>
          <bgColor theme="5" tint="0.59996337778862885"/>
        </patternFill>
      </fill>
    </dxf>
    <dxf>
      <font>
        <strike val="0"/>
        <color auto="1"/>
      </font>
      <fill>
        <patternFill>
          <bgColor theme="6" tint="0.59996337778862885"/>
        </patternFill>
      </fill>
    </dxf>
    <dxf>
      <font>
        <color auto="1"/>
      </font>
      <fill>
        <patternFill>
          <bgColor theme="9" tint="0.59996337778862885"/>
        </patternFill>
      </fill>
    </dxf>
    <dxf>
      <font>
        <color auto="1"/>
      </font>
      <fill>
        <patternFill>
          <bgColor theme="5" tint="0.59996337778862885"/>
        </patternFill>
      </fill>
    </dxf>
    <dxf>
      <font>
        <strike val="0"/>
        <color auto="1"/>
      </font>
      <fill>
        <patternFill>
          <bgColor theme="6" tint="0.59996337778862885"/>
        </patternFill>
      </fill>
    </dxf>
    <dxf>
      <font>
        <color auto="1"/>
      </font>
      <fill>
        <patternFill>
          <bgColor theme="9" tint="0.59996337778862885"/>
        </patternFill>
      </fill>
    </dxf>
    <dxf>
      <font>
        <color auto="1"/>
      </font>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1390649</xdr:colOff>
      <xdr:row>0</xdr:row>
      <xdr:rowOff>114301</xdr:rowOff>
    </xdr:from>
    <xdr:to>
      <xdr:col>3</xdr:col>
      <xdr:colOff>1567814</xdr:colOff>
      <xdr:row>1</xdr:row>
      <xdr:rowOff>22040</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638924" y="114301"/>
          <a:ext cx="1948815" cy="469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2</xdr:row>
      <xdr:rowOff>0</xdr:rowOff>
    </xdr:from>
    <xdr:to>
      <xdr:col>18</xdr:col>
      <xdr:colOff>1080445</xdr:colOff>
      <xdr:row>2</xdr:row>
      <xdr:rowOff>523875</xdr:rowOff>
    </xdr:to>
    <xdr:pic>
      <xdr:nvPicPr>
        <xdr:cNvPr id="2" name="Afbeelding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2592050" y="352425"/>
          <a:ext cx="2413945" cy="523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0</xdr:colOff>
      <xdr:row>2</xdr:row>
      <xdr:rowOff>0</xdr:rowOff>
    </xdr:from>
    <xdr:to>
      <xdr:col>18</xdr:col>
      <xdr:colOff>1080445</xdr:colOff>
      <xdr:row>2</xdr:row>
      <xdr:rowOff>523875</xdr:rowOff>
    </xdr:to>
    <xdr:pic>
      <xdr:nvPicPr>
        <xdr:cNvPr id="4" name="Afbeelding 3">
          <a:extLst>
            <a:ext uri="{FF2B5EF4-FFF2-40B4-BE49-F238E27FC236}">
              <a16:creationId xmlns:a16="http://schemas.microsoft.com/office/drawing/2014/main" id="{3EA02AB6-4464-4DD2-8FD6-A6426E973ECD}"/>
            </a:ext>
          </a:extLst>
        </xdr:cNvPr>
        <xdr:cNvPicPr>
          <a:picLocks noChangeAspect="1"/>
        </xdr:cNvPicPr>
      </xdr:nvPicPr>
      <xdr:blipFill>
        <a:blip xmlns:r="http://schemas.openxmlformats.org/officeDocument/2006/relationships" r:embed="rId1"/>
        <a:stretch>
          <a:fillRect/>
        </a:stretch>
      </xdr:blipFill>
      <xdr:spPr>
        <a:xfrm>
          <a:off x="15020925" y="352425"/>
          <a:ext cx="2413945" cy="5238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0</xdr:colOff>
      <xdr:row>2</xdr:row>
      <xdr:rowOff>0</xdr:rowOff>
    </xdr:from>
    <xdr:to>
      <xdr:col>18</xdr:col>
      <xdr:colOff>1080445</xdr:colOff>
      <xdr:row>2</xdr:row>
      <xdr:rowOff>523875</xdr:rowOff>
    </xdr:to>
    <xdr:pic>
      <xdr:nvPicPr>
        <xdr:cNvPr id="4" name="Afbeelding 3">
          <a:extLst>
            <a:ext uri="{FF2B5EF4-FFF2-40B4-BE49-F238E27FC236}">
              <a16:creationId xmlns:a16="http://schemas.microsoft.com/office/drawing/2014/main" id="{E4F30AAB-B765-4010-8B00-25053430F13B}"/>
            </a:ext>
          </a:extLst>
        </xdr:cNvPr>
        <xdr:cNvPicPr>
          <a:picLocks noChangeAspect="1"/>
        </xdr:cNvPicPr>
      </xdr:nvPicPr>
      <xdr:blipFill>
        <a:blip xmlns:r="http://schemas.openxmlformats.org/officeDocument/2006/relationships" r:embed="rId1"/>
        <a:stretch>
          <a:fillRect/>
        </a:stretch>
      </xdr:blipFill>
      <xdr:spPr>
        <a:xfrm>
          <a:off x="15020925" y="352425"/>
          <a:ext cx="2413945" cy="5238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0</xdr:colOff>
      <xdr:row>2</xdr:row>
      <xdr:rowOff>0</xdr:rowOff>
    </xdr:from>
    <xdr:to>
      <xdr:col>18</xdr:col>
      <xdr:colOff>1080445</xdr:colOff>
      <xdr:row>2</xdr:row>
      <xdr:rowOff>523875</xdr:rowOff>
    </xdr:to>
    <xdr:pic>
      <xdr:nvPicPr>
        <xdr:cNvPr id="4" name="Afbeelding 3">
          <a:extLst>
            <a:ext uri="{FF2B5EF4-FFF2-40B4-BE49-F238E27FC236}">
              <a16:creationId xmlns:a16="http://schemas.microsoft.com/office/drawing/2014/main" id="{E1578AC8-DDDA-458D-AEBC-11F0B3A6CB60}"/>
            </a:ext>
          </a:extLst>
        </xdr:cNvPr>
        <xdr:cNvPicPr>
          <a:picLocks noChangeAspect="1"/>
        </xdr:cNvPicPr>
      </xdr:nvPicPr>
      <xdr:blipFill>
        <a:blip xmlns:r="http://schemas.openxmlformats.org/officeDocument/2006/relationships" r:embed="rId1"/>
        <a:stretch>
          <a:fillRect/>
        </a:stretch>
      </xdr:blipFill>
      <xdr:spPr>
        <a:xfrm>
          <a:off x="15020925" y="352425"/>
          <a:ext cx="2413945" cy="5238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0</xdr:colOff>
      <xdr:row>2</xdr:row>
      <xdr:rowOff>0</xdr:rowOff>
    </xdr:from>
    <xdr:to>
      <xdr:col>18</xdr:col>
      <xdr:colOff>1080445</xdr:colOff>
      <xdr:row>2</xdr:row>
      <xdr:rowOff>523875</xdr:rowOff>
    </xdr:to>
    <xdr:pic>
      <xdr:nvPicPr>
        <xdr:cNvPr id="3" name="Afbeelding 2">
          <a:extLst>
            <a:ext uri="{FF2B5EF4-FFF2-40B4-BE49-F238E27FC236}">
              <a16:creationId xmlns:a16="http://schemas.microsoft.com/office/drawing/2014/main" id="{BFE218D3-CB8C-4F8C-8AD6-7F7813464A82}"/>
            </a:ext>
          </a:extLst>
        </xdr:cNvPr>
        <xdr:cNvPicPr>
          <a:picLocks noChangeAspect="1"/>
        </xdr:cNvPicPr>
      </xdr:nvPicPr>
      <xdr:blipFill>
        <a:blip xmlns:r="http://schemas.openxmlformats.org/officeDocument/2006/relationships" r:embed="rId1"/>
        <a:stretch>
          <a:fillRect/>
        </a:stretch>
      </xdr:blipFill>
      <xdr:spPr>
        <a:xfrm>
          <a:off x="15020925" y="352425"/>
          <a:ext cx="2413945" cy="5238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0</xdr:colOff>
      <xdr:row>2</xdr:row>
      <xdr:rowOff>0</xdr:rowOff>
    </xdr:from>
    <xdr:to>
      <xdr:col>18</xdr:col>
      <xdr:colOff>1080445</xdr:colOff>
      <xdr:row>2</xdr:row>
      <xdr:rowOff>523875</xdr:rowOff>
    </xdr:to>
    <xdr:pic>
      <xdr:nvPicPr>
        <xdr:cNvPr id="3" name="Afbeelding 2">
          <a:extLst>
            <a:ext uri="{FF2B5EF4-FFF2-40B4-BE49-F238E27FC236}">
              <a16:creationId xmlns:a16="http://schemas.microsoft.com/office/drawing/2014/main" id="{D1236776-0E18-44BD-96E5-73FDEBD41BFD}"/>
            </a:ext>
          </a:extLst>
        </xdr:cNvPr>
        <xdr:cNvPicPr>
          <a:picLocks noChangeAspect="1"/>
        </xdr:cNvPicPr>
      </xdr:nvPicPr>
      <xdr:blipFill>
        <a:blip xmlns:r="http://schemas.openxmlformats.org/officeDocument/2006/relationships" r:embed="rId1"/>
        <a:stretch>
          <a:fillRect/>
        </a:stretch>
      </xdr:blipFill>
      <xdr:spPr>
        <a:xfrm>
          <a:off x="15020925" y="352425"/>
          <a:ext cx="2413945" cy="5238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0</xdr:colOff>
      <xdr:row>1</xdr:row>
      <xdr:rowOff>123826</xdr:rowOff>
    </xdr:from>
    <xdr:to>
      <xdr:col>5</xdr:col>
      <xdr:colOff>1027105</xdr:colOff>
      <xdr:row>4</xdr:row>
      <xdr:rowOff>30457</xdr:rowOff>
    </xdr:to>
    <xdr:pic>
      <xdr:nvPicPr>
        <xdr:cNvPr id="2" name="Afbeelding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6677025" y="457201"/>
          <a:ext cx="1808155" cy="392406"/>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8CC36-F202-484E-B8DC-DC69B877DC8B}">
  <sheetPr>
    <tabColor theme="0"/>
    <pageSetUpPr fitToPage="1"/>
  </sheetPr>
  <dimension ref="A1:C5"/>
  <sheetViews>
    <sheetView showGridLines="0" tabSelected="1" workbookViewId="0">
      <selection activeCell="A2" sqref="A2"/>
    </sheetView>
  </sheetViews>
  <sheetFormatPr defaultRowHeight="11.25" x14ac:dyDescent="0.15"/>
  <cols>
    <col min="1" max="1" width="18.625" style="120" customWidth="1"/>
    <col min="2" max="2" width="17.625" style="120" customWidth="1"/>
    <col min="3" max="3" width="142.125" style="120" customWidth="1"/>
    <col min="4" max="16384" width="9" style="120"/>
  </cols>
  <sheetData>
    <row r="1" spans="1:3" ht="36" x14ac:dyDescent="0.55000000000000004">
      <c r="A1" s="112"/>
      <c r="B1" s="141" t="s">
        <v>21</v>
      </c>
      <c r="C1" s="141"/>
    </row>
    <row r="2" spans="1:3" ht="237.75" customHeight="1" x14ac:dyDescent="0.15">
      <c r="A2" s="116" t="s">
        <v>27</v>
      </c>
      <c r="B2" s="140" t="s">
        <v>139</v>
      </c>
      <c r="C2" s="140"/>
    </row>
    <row r="3" spans="1:3" ht="141.75" customHeight="1" x14ac:dyDescent="0.15">
      <c r="A3" s="117" t="s">
        <v>31</v>
      </c>
      <c r="B3" s="139" t="s">
        <v>109</v>
      </c>
      <c r="C3" s="139"/>
    </row>
    <row r="4" spans="1:3" ht="67.5" customHeight="1" x14ac:dyDescent="0.15">
      <c r="A4" s="118" t="s">
        <v>28</v>
      </c>
      <c r="B4" s="139" t="s">
        <v>83</v>
      </c>
      <c r="C4" s="139"/>
    </row>
    <row r="5" spans="1:3" ht="36" customHeight="1" x14ac:dyDescent="0.15">
      <c r="A5" s="119" t="s">
        <v>29</v>
      </c>
      <c r="B5" s="140" t="s">
        <v>53</v>
      </c>
      <c r="C5" s="140"/>
    </row>
  </sheetData>
  <sheetProtection algorithmName="SHA-512" hashValue="zvFWq3tLAXFluSKOg+vm4QlbKnCeazh2qEzUKapuK4GWiSOFL3TIefH4+3/SkDy+8jBU5mEt07pLZiWPmKuUhw==" saltValue="Zsf2U0b2r8pc1+OlBOah9w==" spinCount="100000" sheet="1" objects="1" scenarios="1"/>
  <mergeCells count="5">
    <mergeCell ref="B4:C4"/>
    <mergeCell ref="B5:C5"/>
    <mergeCell ref="B1:C1"/>
    <mergeCell ref="B2:C2"/>
    <mergeCell ref="B3:C3"/>
  </mergeCells>
  <pageMargins left="0.70866141732283472" right="0.70866141732283472" top="0.74803149606299213" bottom="0.74803149606299213" header="0.31496062992125984" footer="0.31496062992125984"/>
  <pageSetup paperSize="9" scale="71"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tabColor rgb="FFFFFF00"/>
    <pageSetUpPr fitToPage="1"/>
  </sheetPr>
  <dimension ref="A1:J29"/>
  <sheetViews>
    <sheetView showGridLines="0" workbookViewId="0">
      <selection activeCell="A6" sqref="A6"/>
    </sheetView>
  </sheetViews>
  <sheetFormatPr defaultColWidth="9" defaultRowHeight="12.75" x14ac:dyDescent="0.2"/>
  <cols>
    <col min="1" max="1" width="47.75" style="6" customWidth="1"/>
    <col min="2" max="2" width="27.125" style="6" customWidth="1"/>
    <col min="3" max="3" width="9" style="6"/>
    <col min="4" max="4" width="3.75" style="20" customWidth="1"/>
    <col min="5" max="5" width="10.25" style="6" customWidth="1"/>
    <col min="6" max="6" width="22" style="6" customWidth="1"/>
    <col min="7" max="9" width="9" style="6" customWidth="1"/>
    <col min="10" max="10" width="11.875" style="6" customWidth="1"/>
    <col min="11" max="16384" width="9" style="6"/>
  </cols>
  <sheetData>
    <row r="1" spans="1:10" ht="26.25" x14ac:dyDescent="0.4">
      <c r="A1" s="83" t="s">
        <v>37</v>
      </c>
      <c r="B1" s="6" t="str">
        <f>IF(Algemeen!B4="","",Algemeen!B4)</f>
        <v/>
      </c>
    </row>
    <row r="3" spans="1:10" x14ac:dyDescent="0.2">
      <c r="A3" s="84" t="s">
        <v>18</v>
      </c>
      <c r="B3" s="35">
        <f>(ROUNDUP('Begroting totaal'!P12,2))</f>
        <v>0</v>
      </c>
      <c r="C3" s="36">
        <v>1</v>
      </c>
      <c r="D3" s="37"/>
      <c r="E3" s="3"/>
      <c r="F3" s="3"/>
      <c r="G3" s="3"/>
      <c r="H3" s="3"/>
      <c r="I3" s="3"/>
      <c r="J3" s="3"/>
    </row>
    <row r="4" spans="1:10" x14ac:dyDescent="0.2">
      <c r="A4" s="58"/>
      <c r="B4" s="38"/>
      <c r="C4" s="39"/>
      <c r="D4" s="37"/>
      <c r="E4" s="40"/>
      <c r="F4" s="3"/>
      <c r="G4" s="3"/>
      <c r="H4" s="3"/>
      <c r="I4" s="3"/>
      <c r="J4" s="3"/>
    </row>
    <row r="5" spans="1:10" x14ac:dyDescent="0.2">
      <c r="A5" s="85" t="s">
        <v>38</v>
      </c>
      <c r="B5" s="38"/>
      <c r="C5" s="39"/>
      <c r="D5" s="37"/>
      <c r="E5" s="40"/>
      <c r="F5" s="3"/>
      <c r="G5" s="3"/>
      <c r="H5" s="3"/>
      <c r="I5" s="3"/>
      <c r="J5" s="3"/>
    </row>
    <row r="6" spans="1:10" x14ac:dyDescent="0.2">
      <c r="A6" s="41"/>
      <c r="B6" s="42"/>
      <c r="C6" s="43" t="str">
        <f>IF($B$3=0,"",(B6/$B$3))</f>
        <v/>
      </c>
      <c r="D6" s="37"/>
      <c r="E6" s="40"/>
      <c r="F6" s="3"/>
      <c r="G6" s="3"/>
      <c r="H6" s="3"/>
      <c r="I6" s="3"/>
      <c r="J6" s="3"/>
    </row>
    <row r="7" spans="1:10" x14ac:dyDescent="0.2">
      <c r="A7" s="41"/>
      <c r="B7" s="44"/>
      <c r="C7" s="43" t="str">
        <f>IF($B$3=0,"",(B7/$B$3))</f>
        <v/>
      </c>
      <c r="D7" s="37"/>
      <c r="E7" s="185"/>
      <c r="F7" s="185"/>
      <c r="G7" s="185"/>
      <c r="H7" s="185"/>
      <c r="I7" s="185"/>
      <c r="J7" s="185"/>
    </row>
    <row r="8" spans="1:10" x14ac:dyDescent="0.2">
      <c r="A8" s="86" t="s">
        <v>40</v>
      </c>
      <c r="B8" s="45">
        <f>B6+B7</f>
        <v>0</v>
      </c>
      <c r="C8" s="46" t="str">
        <f>IF($B$3=0,"",(B8/$B$3))</f>
        <v/>
      </c>
      <c r="D8" s="37"/>
      <c r="E8" s="185" t="str">
        <f>Formuleblad!H23</f>
        <v>Ter info: de subsidie dient minimaal € 100.000,00 te bedragen</v>
      </c>
      <c r="F8" s="185"/>
      <c r="G8" s="185"/>
      <c r="H8" s="185"/>
      <c r="I8" s="185"/>
      <c r="J8" s="185"/>
    </row>
    <row r="9" spans="1:10" s="30" customFormat="1" x14ac:dyDescent="0.2">
      <c r="A9" s="47"/>
      <c r="B9" s="48"/>
      <c r="C9" s="49"/>
      <c r="D9" s="50"/>
      <c r="E9" s="185" t="str">
        <f>Formuleblad!H24</f>
        <v>Ter info: de subsidie kan maximaal € 400.000,00 bedragen</v>
      </c>
      <c r="F9" s="185"/>
      <c r="G9" s="185"/>
      <c r="H9" s="185"/>
      <c r="I9" s="185"/>
      <c r="J9" s="185"/>
    </row>
    <row r="10" spans="1:10" s="30" customFormat="1" x14ac:dyDescent="0.2">
      <c r="A10" s="47"/>
      <c r="B10" s="48"/>
      <c r="C10" s="49"/>
      <c r="D10" s="50"/>
      <c r="E10" s="185" t="str">
        <f>IF(AND(Algemeen!A7="Ja",Financieringsplan!B3&gt;1000000),Formuleblad!H26,"")</f>
        <v/>
      </c>
      <c r="F10" s="185"/>
      <c r="G10" s="185"/>
      <c r="H10" s="185"/>
      <c r="I10" s="185"/>
      <c r="J10" s="185"/>
    </row>
    <row r="11" spans="1:10" s="30" customFormat="1" x14ac:dyDescent="0.2">
      <c r="A11" s="87" t="s">
        <v>48</v>
      </c>
      <c r="B11" s="89">
        <f>IF(Algemeen!A7="Ja",Formuleblad!F26,IF(Algemeen!A7="Nee",Formuleblad!F38,0))</f>
        <v>0</v>
      </c>
      <c r="C11" s="46" t="str">
        <f>IF($B$3=0,"",(B11/$B$3))</f>
        <v/>
      </c>
      <c r="D11" s="50"/>
      <c r="E11" s="185" t="str">
        <f>IF(Formuleblad!D46="ja",Formuleblad!H46,"")</f>
        <v/>
      </c>
      <c r="F11" s="185"/>
      <c r="G11" s="185"/>
      <c r="H11" s="185"/>
      <c r="I11" s="185"/>
      <c r="J11" s="185"/>
    </row>
    <row r="12" spans="1:10" x14ac:dyDescent="0.2">
      <c r="A12" s="58"/>
      <c r="B12" s="38"/>
      <c r="C12" s="39"/>
      <c r="D12" s="37"/>
      <c r="E12" s="40"/>
      <c r="F12" s="3"/>
      <c r="G12" s="3"/>
      <c r="H12" s="3"/>
      <c r="I12" s="3"/>
      <c r="J12" s="3"/>
    </row>
    <row r="13" spans="1:10" ht="18.75" x14ac:dyDescent="0.3">
      <c r="A13" s="85" t="s">
        <v>39</v>
      </c>
      <c r="B13" s="38"/>
      <c r="C13" s="39"/>
      <c r="D13" s="37"/>
      <c r="F13" s="24" t="s">
        <v>85</v>
      </c>
    </row>
    <row r="14" spans="1:10" x14ac:dyDescent="0.2">
      <c r="A14" s="41"/>
      <c r="B14" s="42"/>
      <c r="C14" s="43" t="str">
        <f>IF($B$3=0,"",(B14/$B$3))</f>
        <v/>
      </c>
      <c r="D14" s="37"/>
      <c r="F14" s="65" t="s">
        <v>16</v>
      </c>
    </row>
    <row r="15" spans="1:10" x14ac:dyDescent="0.2">
      <c r="A15" s="41"/>
      <c r="B15" s="44"/>
      <c r="C15" s="43" t="str">
        <f>IF($B$3=0,"",(B15/$B$3))</f>
        <v/>
      </c>
      <c r="D15" s="37"/>
      <c r="E15" s="66">
        <v>2019</v>
      </c>
      <c r="F15" s="67"/>
    </row>
    <row r="16" spans="1:10" x14ac:dyDescent="0.2">
      <c r="A16" s="86" t="s">
        <v>41</v>
      </c>
      <c r="B16" s="45">
        <f>B14+B15</f>
        <v>0</v>
      </c>
      <c r="C16" s="46" t="str">
        <f>IF($B$3=0,"",(B16/$B$3))</f>
        <v/>
      </c>
      <c r="D16" s="37"/>
      <c r="E16" s="66">
        <v>2020</v>
      </c>
      <c r="F16" s="67"/>
    </row>
    <row r="17" spans="1:10" x14ac:dyDescent="0.2">
      <c r="A17" s="3"/>
      <c r="B17" s="3"/>
      <c r="C17" s="39"/>
      <c r="D17" s="51"/>
      <c r="E17" s="66">
        <v>2021</v>
      </c>
      <c r="F17" s="67"/>
    </row>
    <row r="18" spans="1:10" x14ac:dyDescent="0.2">
      <c r="A18" s="85" t="s">
        <v>19</v>
      </c>
      <c r="B18" s="3"/>
      <c r="C18" s="39"/>
      <c r="D18" s="51"/>
      <c r="E18" s="66">
        <v>2022</v>
      </c>
      <c r="F18" s="67"/>
    </row>
    <row r="19" spans="1:10" x14ac:dyDescent="0.2">
      <c r="A19" s="52" t="str">
        <f>IF(Algemeen!B27="","",Algemeen!B27)</f>
        <v/>
      </c>
      <c r="B19" s="53"/>
      <c r="C19" s="43" t="str">
        <f>IF($B$3=0,"",(B19/$B$3))</f>
        <v/>
      </c>
      <c r="D19" s="37"/>
      <c r="F19" s="68">
        <f>(ROUNDUP(SUM(F15:F18),2))</f>
        <v>0</v>
      </c>
      <c r="G19" s="195" t="str">
        <f>IF(F19=B3,"Declaratieplanning is sluitend","Declaratieplanning niet sluitend")</f>
        <v>Declaratieplanning is sluitend</v>
      </c>
      <c r="H19" s="196"/>
      <c r="I19" s="196"/>
      <c r="J19" s="196"/>
    </row>
    <row r="20" spans="1:10" x14ac:dyDescent="0.2">
      <c r="A20" s="52" t="str">
        <f>IF(Algemeen!B28="","",Algemeen!B28)</f>
        <v/>
      </c>
      <c r="B20" s="53"/>
      <c r="C20" s="43" t="str">
        <f t="shared" ref="C20:C24" si="0">IF($B$3=0,"",(B20/$B$3))</f>
        <v/>
      </c>
      <c r="D20" s="37"/>
    </row>
    <row r="21" spans="1:10" x14ac:dyDescent="0.2">
      <c r="A21" s="52" t="str">
        <f>IF(Algemeen!B29="","",Algemeen!B29)</f>
        <v/>
      </c>
      <c r="B21" s="53"/>
      <c r="C21" s="43" t="str">
        <f t="shared" si="0"/>
        <v/>
      </c>
      <c r="D21" s="37"/>
    </row>
    <row r="22" spans="1:10" x14ac:dyDescent="0.2">
      <c r="A22" s="52" t="str">
        <f>IF(Algemeen!B30="","",Algemeen!B30)</f>
        <v/>
      </c>
      <c r="B22" s="53"/>
      <c r="C22" s="43" t="str">
        <f t="shared" si="0"/>
        <v/>
      </c>
      <c r="D22" s="37"/>
    </row>
    <row r="23" spans="1:10" ht="12.75" customHeight="1" x14ac:dyDescent="0.2">
      <c r="A23" s="52" t="str">
        <f>IF(Algemeen!B31="","",Algemeen!B31)</f>
        <v/>
      </c>
      <c r="B23" s="53"/>
      <c r="C23" s="43" t="str">
        <f t="shared" si="0"/>
        <v/>
      </c>
      <c r="D23" s="37"/>
      <c r="E23" s="186" t="s">
        <v>136</v>
      </c>
      <c r="F23" s="187"/>
      <c r="G23" s="187"/>
      <c r="H23" s="187"/>
      <c r="I23" s="187"/>
      <c r="J23" s="188"/>
    </row>
    <row r="24" spans="1:10" ht="13.9" customHeight="1" x14ac:dyDescent="0.2">
      <c r="A24" s="52" t="str">
        <f>IF(Algemeen!B32="","",Algemeen!B32)</f>
        <v/>
      </c>
      <c r="B24" s="54"/>
      <c r="C24" s="43" t="str">
        <f t="shared" si="0"/>
        <v/>
      </c>
      <c r="D24" s="37"/>
      <c r="E24" s="189"/>
      <c r="F24" s="190"/>
      <c r="G24" s="190"/>
      <c r="H24" s="190"/>
      <c r="I24" s="190"/>
      <c r="J24" s="191"/>
    </row>
    <row r="25" spans="1:10" x14ac:dyDescent="0.2">
      <c r="A25" s="86" t="s">
        <v>42</v>
      </c>
      <c r="B25" s="55">
        <f>SUM(B19:B24)</f>
        <v>0</v>
      </c>
      <c r="C25" s="46" t="str">
        <f>IF($B$3=0,"",(B25/$B$3))</f>
        <v/>
      </c>
      <c r="D25" s="37"/>
      <c r="E25" s="189"/>
      <c r="F25" s="190"/>
      <c r="G25" s="190"/>
      <c r="H25" s="190"/>
      <c r="I25" s="190"/>
      <c r="J25" s="191"/>
    </row>
    <row r="26" spans="1:10" x14ac:dyDescent="0.2">
      <c r="A26" s="3"/>
      <c r="B26" s="3"/>
      <c r="C26" s="37"/>
      <c r="D26" s="37"/>
      <c r="E26" s="192"/>
      <c r="F26" s="193"/>
      <c r="G26" s="193"/>
      <c r="H26" s="193"/>
      <c r="I26" s="193"/>
      <c r="J26" s="194"/>
    </row>
    <row r="27" spans="1:10" x14ac:dyDescent="0.2">
      <c r="A27" s="88" t="s">
        <v>20</v>
      </c>
      <c r="B27" s="55">
        <f>(B11+B8+B16+B25)</f>
        <v>0</v>
      </c>
      <c r="C27" s="56" t="str">
        <f>IF($B$3=0,"",(B27/$B$3))</f>
        <v/>
      </c>
      <c r="D27" s="37"/>
      <c r="E27" s="3"/>
      <c r="F27" s="3"/>
      <c r="G27" s="3"/>
      <c r="H27" s="3"/>
      <c r="I27" s="3"/>
      <c r="J27" s="3"/>
    </row>
    <row r="28" spans="1:10" x14ac:dyDescent="0.2">
      <c r="A28" s="3"/>
      <c r="B28" s="3"/>
      <c r="C28" s="3"/>
      <c r="D28" s="51"/>
      <c r="E28" s="3"/>
      <c r="F28" s="3"/>
      <c r="G28" s="3"/>
      <c r="H28" s="3"/>
      <c r="I28" s="3"/>
      <c r="J28" s="3"/>
    </row>
    <row r="29" spans="1:10" x14ac:dyDescent="0.2">
      <c r="A29" s="3"/>
      <c r="B29" s="57" t="str">
        <f>IF(B27=B3,"FINANCIERING IS SLUITEND","FINANCIERING NIET SLUITEND")</f>
        <v>FINANCIERING IS SLUITEND</v>
      </c>
      <c r="C29" s="3"/>
      <c r="D29" s="51"/>
      <c r="E29" s="3"/>
      <c r="F29" s="3"/>
      <c r="G29" s="3"/>
      <c r="H29" s="3"/>
      <c r="I29" s="3"/>
      <c r="J29" s="3"/>
    </row>
  </sheetData>
  <sheetProtection algorithmName="SHA-512" hashValue="pb2mDVz310TTqnA4iisMd5BirT6RBfVRDj83bD3Hnxb5UhgXWh7RnBa66MdxFpXeWlEr5ooFSMKZJtaNRe/Geg==" saltValue="oYQazigv+QLFy9IYhG1YVg==" spinCount="100000" sheet="1" objects="1" scenarios="1"/>
  <mergeCells count="7">
    <mergeCell ref="E7:J7"/>
    <mergeCell ref="E23:J26"/>
    <mergeCell ref="E11:J11"/>
    <mergeCell ref="G19:J19"/>
    <mergeCell ref="E8:J8"/>
    <mergeCell ref="E9:J9"/>
    <mergeCell ref="E10:J10"/>
  </mergeCells>
  <conditionalFormatting sqref="B29">
    <cfRule type="containsText" dxfId="7" priority="11" operator="containsText" text="IS">
      <formula>NOT(ISERROR(SEARCH("IS",B29)))</formula>
    </cfRule>
    <cfRule type="containsText" dxfId="6" priority="12" operator="containsText" text="NIET">
      <formula>NOT(ISERROR(SEARCH("NIET",B29)))</formula>
    </cfRule>
  </conditionalFormatting>
  <conditionalFormatting sqref="E4:E6 E12">
    <cfRule type="containsText" dxfId="5" priority="9" operator="containsText" text="SELECTEER">
      <formula>NOT(ISERROR(SEARCH("SELECTEER",E4)))</formula>
    </cfRule>
    <cfRule type="containsText" dxfId="4" priority="10" operator="containsText" text="DE">
      <formula>NOT(ISERROR(SEARCH("DE",E4)))</formula>
    </cfRule>
  </conditionalFormatting>
  <conditionalFormatting sqref="G19">
    <cfRule type="containsText" dxfId="3" priority="2" operator="containsText" text="is">
      <formula>NOT(ISERROR(SEARCH("is",G19)))</formula>
    </cfRule>
    <cfRule type="containsText" dxfId="2" priority="3" operator="containsText" text="niet">
      <formula>NOT(ISERROR(SEARCH("niet",G19)))</formula>
    </cfRule>
  </conditionalFormatting>
  <conditionalFormatting sqref="E7:J11">
    <cfRule type="containsText" dxfId="1" priority="1" operator="containsText" text="geweigerd">
      <formula>NOT(ISERROR(SEARCH("geweigerd",E7)))</formula>
    </cfRule>
  </conditionalFormatting>
  <dataValidations count="9">
    <dataValidation allowBlank="1" showInputMessage="1" showErrorMessage="1" prompt="Vul hier de eigen bijdrage per projectpartner in" sqref="B19:B24" xr:uid="{00000000-0002-0000-0800-000000000000}"/>
    <dataValidation allowBlank="1" showInputMessage="1" showErrorMessage="1" prompt="Indien u voor projectkosten binnen dit project ook een andere subsidie ontvangt, vult u hier in van welke instantie u dit ontvangt" sqref="A6:A7" xr:uid="{00000000-0002-0000-0800-000001000000}"/>
    <dataValidation allowBlank="1" showInputMessage="1" showErrorMessage="1" prompt="Indien u van een derde (private) partij financiering ontvangt voor de uitvoering van uw project vult u hier in van welke partij u deze financiering ontvangt" sqref="A14:A16" xr:uid="{00000000-0002-0000-0800-000002000000}"/>
    <dataValidation allowBlank="1" showInputMessage="1" showErrorMessage="1" prompt="Vul hier het bedrag van de overige subsidie in" sqref="B6:B7" xr:uid="{00000000-0002-0000-0800-000003000000}"/>
    <dataValidation allowBlank="1" showInputMessage="1" showErrorMessage="1" prompt="Vul hier het bedrag van financiering van derde partij in" sqref="B14:B15" xr:uid="{00000000-0002-0000-0800-000004000000}"/>
    <dataValidation allowBlank="1" showErrorMessage="1" prompt="Indien u voor projectkosten binnen dit project ook een andere subsidie ontvangt, vult u hier in van welke instantie u dit ontvangt" sqref="A8:A10" xr:uid="{00000000-0002-0000-0800-000005000000}"/>
    <dataValidation allowBlank="1" showErrorMessage="1" prompt="Vul hier het bedrag van de overige subsidie in" sqref="B8:B10" xr:uid="{00000000-0002-0000-0800-000006000000}"/>
    <dataValidation allowBlank="1" showErrorMessage="1" prompt="Vul hier het bedrag van financiering van derde partij in" sqref="B16" xr:uid="{00000000-0002-0000-0800-000007000000}"/>
    <dataValidation allowBlank="1" showErrorMessage="1" prompt="Vul hier de eigen bijdrage per projectpartner in" sqref="B25" xr:uid="{00000000-0002-0000-0800-000008000000}"/>
  </dataValidations>
  <pageMargins left="0.6692913385826772" right="0.6692913385826772" top="0.55118110236220474" bottom="0.55118110236220474" header="0.31496062992125984" footer="0.31496062992125984"/>
  <pageSetup paperSize="9" scale="8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tabColor rgb="FFFF0000"/>
    <pageSetUpPr fitToPage="1"/>
  </sheetPr>
  <dimension ref="A1:U21"/>
  <sheetViews>
    <sheetView showGridLines="0" zoomScaleNormal="100" workbookViewId="0">
      <selection activeCell="G19" sqref="G19"/>
    </sheetView>
  </sheetViews>
  <sheetFormatPr defaultColWidth="9" defaultRowHeight="12" x14ac:dyDescent="0.2"/>
  <cols>
    <col min="1" max="1" width="6.625" style="3" customWidth="1"/>
    <col min="2" max="2" width="38.75" style="3" bestFit="1" customWidth="1"/>
    <col min="3" max="3" width="12.625" style="3" customWidth="1"/>
    <col min="4" max="6" width="12.625" style="124" customWidth="1"/>
    <col min="7" max="8" width="12.625" style="3" customWidth="1"/>
    <col min="9" max="9" width="12.625" style="90" customWidth="1"/>
    <col min="10" max="16" width="12.625" style="3" customWidth="1"/>
    <col min="17" max="17" width="6.625" style="3" bestFit="1" customWidth="1"/>
    <col min="18" max="18" width="9" style="3"/>
    <col min="19" max="19" width="22" style="3" customWidth="1"/>
    <col min="20" max="16384" width="9" style="3"/>
  </cols>
  <sheetData>
    <row r="1" spans="1:21" ht="15.75" x14ac:dyDescent="0.25">
      <c r="A1" s="159" t="s">
        <v>32</v>
      </c>
      <c r="B1" s="160"/>
      <c r="C1" s="161" t="str">
        <f>IF(Algemeen!B4="","",Algemeen!B4)</f>
        <v/>
      </c>
      <c r="D1" s="162"/>
      <c r="E1" s="162"/>
      <c r="F1" s="162"/>
      <c r="G1" s="162"/>
      <c r="H1" s="162"/>
      <c r="I1" s="162"/>
      <c r="J1" s="162"/>
      <c r="K1" s="162"/>
      <c r="L1" s="162"/>
      <c r="M1" s="162"/>
      <c r="N1" s="162"/>
      <c r="O1" s="162"/>
      <c r="P1" s="163"/>
      <c r="Q1" s="107"/>
      <c r="R1" s="107"/>
      <c r="S1" s="107"/>
    </row>
    <row r="2" spans="1:21" x14ac:dyDescent="0.2">
      <c r="A2" s="3" t="s">
        <v>14</v>
      </c>
    </row>
    <row r="3" spans="1:21" s="124" customFormat="1" ht="72" x14ac:dyDescent="0.2">
      <c r="A3" s="137" t="s">
        <v>103</v>
      </c>
      <c r="B3" s="137" t="s">
        <v>36</v>
      </c>
      <c r="C3" s="131" t="s">
        <v>118</v>
      </c>
      <c r="D3" s="131" t="s">
        <v>128</v>
      </c>
      <c r="E3" s="131" t="s">
        <v>119</v>
      </c>
      <c r="F3" s="131" t="s">
        <v>120</v>
      </c>
      <c r="G3" s="131" t="s">
        <v>121</v>
      </c>
      <c r="H3" s="131" t="s">
        <v>122</v>
      </c>
      <c r="I3" s="131" t="s">
        <v>123</v>
      </c>
      <c r="J3" s="131" t="s">
        <v>124</v>
      </c>
      <c r="K3" s="131" t="s">
        <v>125</v>
      </c>
      <c r="L3" s="131" t="s">
        <v>129</v>
      </c>
      <c r="M3" s="131" t="s">
        <v>126</v>
      </c>
      <c r="N3" s="131" t="s">
        <v>127</v>
      </c>
      <c r="O3" s="131" t="s">
        <v>130</v>
      </c>
      <c r="P3" s="131" t="s">
        <v>15</v>
      </c>
      <c r="R3" s="156" t="s">
        <v>36</v>
      </c>
      <c r="S3" s="156"/>
      <c r="T3" s="156"/>
      <c r="U3" s="156"/>
    </row>
    <row r="4" spans="1:21" x14ac:dyDescent="0.2">
      <c r="A4" s="14">
        <v>1</v>
      </c>
      <c r="B4" s="105" t="str">
        <f>Algemeen!B35</f>
        <v>Coördinatiekosten van het samenwerkingsverband</v>
      </c>
      <c r="C4" s="32">
        <f>'Begroting penvoerder'!C4+'Begroting pp2'!C4+'Begroting pp3'!C4+'Begroting pp4'!C4+'Begroting pp5'!C4+'Begroting pp6'!C4</f>
        <v>0</v>
      </c>
      <c r="D4" s="32">
        <f>'Begroting penvoerder'!D4+'Begroting pp2'!D4+'Begroting pp3'!D4+'Begroting pp4'!D4+'Begroting pp5'!D4+'Begroting pp6'!D4</f>
        <v>0</v>
      </c>
      <c r="E4" s="25"/>
      <c r="F4" s="25"/>
      <c r="G4" s="25"/>
      <c r="H4" s="25"/>
      <c r="I4" s="25"/>
      <c r="J4" s="25"/>
      <c r="K4" s="25"/>
      <c r="L4" s="25"/>
      <c r="M4" s="25"/>
      <c r="N4" s="25"/>
      <c r="O4" s="25"/>
      <c r="P4" s="8">
        <f>C4+D4+E4+F4+G4+I4+H4+J4+K4+L4+M4+N4+O4</f>
        <v>0</v>
      </c>
      <c r="Q4" s="3">
        <v>1</v>
      </c>
      <c r="R4" s="197" t="str">
        <f>Algemeen!B35</f>
        <v>Coördinatiekosten van het samenwerkingsverband</v>
      </c>
      <c r="S4" s="198"/>
      <c r="T4" s="198"/>
      <c r="U4" s="199"/>
    </row>
    <row r="5" spans="1:21" x14ac:dyDescent="0.2">
      <c r="A5" s="14">
        <v>2</v>
      </c>
      <c r="B5" s="105" t="str">
        <f>Algemeen!B36</f>
        <v>Verspreiden van de resultaten van het project</v>
      </c>
      <c r="C5" s="32">
        <f>'Begroting penvoerder'!C5+'Begroting pp2'!C5+'Begroting pp3'!C5+'Begroting pp4'!C5+'Begroting pp5'!C5+'Begroting pp6'!C5</f>
        <v>0</v>
      </c>
      <c r="D5" s="25"/>
      <c r="E5" s="32">
        <f>'Begroting penvoerder'!E5+'Begroting pp2'!E5+'Begroting pp3'!E5+'Begroting pp4'!E5+'Begroting pp5'!E5+'Begroting pp6'!E5</f>
        <v>0</v>
      </c>
      <c r="F5" s="25"/>
      <c r="G5" s="25"/>
      <c r="H5" s="25"/>
      <c r="I5" s="25"/>
      <c r="J5" s="25"/>
      <c r="K5" s="25"/>
      <c r="L5" s="25"/>
      <c r="M5" s="25"/>
      <c r="N5" s="25"/>
      <c r="O5" s="25"/>
      <c r="P5" s="8">
        <f t="shared" ref="P5:P11" si="0">C5+D5+E5+F5+G5+I5+H5+J5+K5+L5+M5+N5+O5</f>
        <v>0</v>
      </c>
      <c r="Q5" s="3">
        <v>2</v>
      </c>
      <c r="R5" s="200" t="str">
        <f>Algemeen!B36</f>
        <v>Verspreiden van de resultaten van het project</v>
      </c>
      <c r="S5" s="201"/>
      <c r="T5" s="201"/>
      <c r="U5" s="202"/>
    </row>
    <row r="6" spans="1:21" x14ac:dyDescent="0.2">
      <c r="A6" s="14">
        <v>3</v>
      </c>
      <c r="B6" s="105" t="str">
        <f>Algemeen!B37</f>
        <v>Projectmanagement en projectadministratie</v>
      </c>
      <c r="C6" s="32">
        <f>'Begroting penvoerder'!C6+'Begroting pp2'!C6+'Begroting pp3'!C6+'Begroting pp4'!C6+'Begroting pp5'!C6+'Begroting pp6'!C6</f>
        <v>0</v>
      </c>
      <c r="D6" s="25"/>
      <c r="E6" s="25"/>
      <c r="F6" s="32">
        <f>'Begroting penvoerder'!F6+'Begroting pp2'!F6+'Begroting pp3'!F6+'Begroting pp4'!F6+'Begroting pp5'!F6+'Begroting pp6'!F6</f>
        <v>0</v>
      </c>
      <c r="G6" s="25"/>
      <c r="H6" s="25"/>
      <c r="I6" s="25"/>
      <c r="J6" s="25"/>
      <c r="K6" s="25"/>
      <c r="L6" s="25"/>
      <c r="M6" s="25"/>
      <c r="N6" s="25"/>
      <c r="O6" s="25"/>
      <c r="P6" s="8">
        <f t="shared" si="0"/>
        <v>0</v>
      </c>
      <c r="Q6" s="3">
        <v>3</v>
      </c>
      <c r="R6" s="200" t="str">
        <f>IF(Algemeen!B37="","",Algemeen!B37)</f>
        <v>Projectmanagement en projectadministratie</v>
      </c>
      <c r="S6" s="201"/>
      <c r="T6" s="201"/>
      <c r="U6" s="202"/>
    </row>
    <row r="7" spans="1:21" x14ac:dyDescent="0.2">
      <c r="A7" s="14">
        <v>4</v>
      </c>
      <c r="B7" s="105" t="str">
        <f>Algemeen!B38</f>
        <v>Investeringen + kosten die daar betrekking op hebben</v>
      </c>
      <c r="C7" s="32">
        <f>'Begroting penvoerder'!C7+'Begroting pp2'!C7+'Begroting pp3'!C7+'Begroting pp4'!C7+'Begroting pp5'!C7+'Begroting pp6'!C7</f>
        <v>0</v>
      </c>
      <c r="D7" s="25"/>
      <c r="E7" s="25"/>
      <c r="F7" s="25"/>
      <c r="G7" s="10">
        <f>'Begroting penvoerder'!G7+'Begroting pp2'!G7+'Begroting pp3'!G7+'Begroting pp4'!G7+'Begroting pp5'!G7+'Begroting pp6'!G7</f>
        <v>0</v>
      </c>
      <c r="H7" s="10">
        <f>'Begroting penvoerder'!H7+'Begroting pp2'!H7+'Begroting pp3'!H7+'Begroting pp4'!H7+'Begroting pp5'!H7+'Begroting pp6'!H7</f>
        <v>0</v>
      </c>
      <c r="I7" s="10">
        <f>'Begroting penvoerder'!I7+'Begroting pp2'!I7+'Begroting pp3'!I7+'Begroting pp4'!I7+'Begroting pp5'!I7+'Begroting pp6'!I7</f>
        <v>0</v>
      </c>
      <c r="J7" s="10">
        <f>'Begroting penvoerder'!J7+'Begroting pp2'!J7+'Begroting pp3'!J7+'Begroting pp4'!J7+'Begroting pp5'!J7+'Begroting pp6'!J7</f>
        <v>0</v>
      </c>
      <c r="K7" s="10">
        <f>'Begroting penvoerder'!K7+'Begroting pp2'!K7+'Begroting pp3'!K7+'Begroting pp4'!K7+'Begroting pp5'!K7+'Begroting pp6'!K7</f>
        <v>0</v>
      </c>
      <c r="L7" s="10">
        <f>'Begroting penvoerder'!L7+'Begroting pp2'!L7+'Begroting pp3'!L7+'Begroting pp4'!L7+'Begroting pp5'!L7+'Begroting pp6'!L7</f>
        <v>0</v>
      </c>
      <c r="M7" s="10">
        <f>'Begroting penvoerder'!M7+'Begroting pp2'!M7+'Begroting pp3'!M7+'Begroting pp4'!M7+'Begroting pp5'!M7+'Begroting pp6'!M7</f>
        <v>0</v>
      </c>
      <c r="N7" s="10">
        <f>'Begroting penvoerder'!N7+'Begroting pp2'!N7+'Begroting pp3'!N7+'Begroting pp4'!N7+'Begroting pp5'!N7+'Begroting pp6'!N7</f>
        <v>0</v>
      </c>
      <c r="O7" s="25"/>
      <c r="P7" s="8">
        <f t="shared" si="0"/>
        <v>0</v>
      </c>
      <c r="Q7" s="3">
        <v>4</v>
      </c>
      <c r="R7" s="200" t="str">
        <f>IF(Algemeen!B38="","",Algemeen!B38)</f>
        <v>Investeringen + kosten die daar betrekking op hebben</v>
      </c>
      <c r="S7" s="201"/>
      <c r="T7" s="201"/>
      <c r="U7" s="202"/>
    </row>
    <row r="8" spans="1:21" x14ac:dyDescent="0.2">
      <c r="A8" s="14">
        <v>5</v>
      </c>
      <c r="B8" s="105" t="str">
        <f>Algemeen!B39</f>
        <v>Investeringen + kosten die daar betrekking op hebben</v>
      </c>
      <c r="C8" s="32">
        <f>'Begroting penvoerder'!C8+'Begroting pp2'!C8+'Begroting pp3'!C8+'Begroting pp4'!C8+'Begroting pp5'!C8+'Begroting pp6'!C8</f>
        <v>0</v>
      </c>
      <c r="D8" s="25"/>
      <c r="E8" s="25"/>
      <c r="F8" s="25"/>
      <c r="G8" s="10">
        <f>'Begroting penvoerder'!G8+'Begroting pp2'!G8+'Begroting pp3'!G8+'Begroting pp4'!G8+'Begroting pp5'!G8+'Begroting pp6'!G8</f>
        <v>0</v>
      </c>
      <c r="H8" s="10">
        <f>'Begroting penvoerder'!H8+'Begroting pp2'!H8+'Begroting pp3'!H8+'Begroting pp4'!H8+'Begroting pp5'!H8+'Begroting pp6'!H8</f>
        <v>0</v>
      </c>
      <c r="I8" s="10">
        <f>'Begroting penvoerder'!I8+'Begroting pp2'!I8+'Begroting pp3'!I8+'Begroting pp4'!I8+'Begroting pp5'!I8+'Begroting pp6'!I8</f>
        <v>0</v>
      </c>
      <c r="J8" s="10">
        <f>'Begroting penvoerder'!J8+'Begroting pp2'!J8+'Begroting pp3'!J8+'Begroting pp4'!J8+'Begroting pp5'!J8+'Begroting pp6'!J8</f>
        <v>0</v>
      </c>
      <c r="K8" s="10">
        <f>'Begroting penvoerder'!K8+'Begroting pp2'!K8+'Begroting pp3'!K8+'Begroting pp4'!K8+'Begroting pp5'!K8+'Begroting pp6'!K8</f>
        <v>0</v>
      </c>
      <c r="L8" s="10">
        <f>'Begroting penvoerder'!L8+'Begroting pp2'!L8+'Begroting pp3'!L8+'Begroting pp4'!L8+'Begroting pp5'!L8+'Begroting pp6'!L8</f>
        <v>0</v>
      </c>
      <c r="M8" s="10">
        <f>'Begroting penvoerder'!M8+'Begroting pp2'!M8+'Begroting pp3'!M8+'Begroting pp4'!M8+'Begroting pp5'!M8+'Begroting pp6'!M8</f>
        <v>0</v>
      </c>
      <c r="N8" s="10">
        <f>'Begroting penvoerder'!N8+'Begroting pp2'!N8+'Begroting pp3'!N8+'Begroting pp4'!N8+'Begroting pp5'!N8+'Begroting pp6'!N8</f>
        <v>0</v>
      </c>
      <c r="O8" s="25"/>
      <c r="P8" s="8">
        <f t="shared" si="0"/>
        <v>0</v>
      </c>
      <c r="Q8" s="3">
        <v>5</v>
      </c>
      <c r="R8" s="200" t="str">
        <f>IF(Algemeen!B39="","",Algemeen!B39)</f>
        <v>Investeringen + kosten die daar betrekking op hebben</v>
      </c>
      <c r="S8" s="201"/>
      <c r="T8" s="201"/>
      <c r="U8" s="202"/>
    </row>
    <row r="9" spans="1:21" x14ac:dyDescent="0.2">
      <c r="A9" s="14">
        <v>6</v>
      </c>
      <c r="B9" s="105" t="str">
        <f>IF(Algemeen!B40="","",Algemeen!B40)</f>
        <v/>
      </c>
      <c r="C9" s="32">
        <f>'Begroting penvoerder'!C9+'Begroting pp2'!C9+'Begroting pp3'!C9+'Begroting pp4'!C9+'Begroting pp5'!C9+'Begroting pp6'!C9</f>
        <v>0</v>
      </c>
      <c r="D9" s="25"/>
      <c r="E9" s="25"/>
      <c r="F9" s="25"/>
      <c r="G9" s="25"/>
      <c r="H9" s="25"/>
      <c r="I9" s="25"/>
      <c r="J9" s="25"/>
      <c r="K9" s="25"/>
      <c r="L9" s="25"/>
      <c r="M9" s="25"/>
      <c r="N9" s="25"/>
      <c r="O9" s="10">
        <f>'Begroting penvoerder'!O9+'Begroting pp2'!O9+'Begroting pp3'!O9+'Begroting pp4'!O9+'Begroting pp5'!O9+'Begroting pp6'!O9</f>
        <v>0</v>
      </c>
      <c r="P9" s="8">
        <f t="shared" si="0"/>
        <v>0</v>
      </c>
      <c r="Q9" s="3">
        <v>6</v>
      </c>
      <c r="R9" s="200" t="str">
        <f>IF(Algemeen!B40="","",Algemeen!B40)</f>
        <v/>
      </c>
      <c r="S9" s="201"/>
      <c r="T9" s="201"/>
      <c r="U9" s="202"/>
    </row>
    <row r="10" spans="1:21" x14ac:dyDescent="0.2">
      <c r="A10" s="14">
        <v>7</v>
      </c>
      <c r="B10" s="105" t="str">
        <f>IF(Algemeen!B41="","",Algemeen!B41)</f>
        <v/>
      </c>
      <c r="C10" s="32">
        <f>'Begroting penvoerder'!C10+'Begroting pp2'!C10+'Begroting pp3'!C10+'Begroting pp4'!C10+'Begroting pp5'!C10+'Begroting pp6'!C10</f>
        <v>0</v>
      </c>
      <c r="D10" s="25"/>
      <c r="E10" s="25"/>
      <c r="F10" s="25"/>
      <c r="G10" s="25"/>
      <c r="H10" s="25"/>
      <c r="I10" s="25"/>
      <c r="J10" s="25"/>
      <c r="K10" s="25"/>
      <c r="L10" s="25"/>
      <c r="M10" s="25"/>
      <c r="N10" s="25"/>
      <c r="O10" s="10">
        <f>'Begroting penvoerder'!O10+'Begroting pp2'!O10+'Begroting pp3'!O10+'Begroting pp4'!O10+'Begroting pp5'!O10+'Begroting pp6'!O10</f>
        <v>0</v>
      </c>
      <c r="P10" s="8">
        <f t="shared" si="0"/>
        <v>0</v>
      </c>
      <c r="Q10" s="3">
        <v>7</v>
      </c>
      <c r="R10" s="200" t="str">
        <f>IF(Algemeen!B41="","",Algemeen!B41)</f>
        <v/>
      </c>
      <c r="S10" s="201"/>
      <c r="T10" s="201"/>
      <c r="U10" s="202"/>
    </row>
    <row r="11" spans="1:21" x14ac:dyDescent="0.2">
      <c r="A11" s="14">
        <v>8</v>
      </c>
      <c r="B11" s="105" t="str">
        <f>IF(Algemeen!B42="","",Algemeen!B42)</f>
        <v/>
      </c>
      <c r="C11" s="32">
        <f>'Begroting penvoerder'!C11+'Begroting pp2'!C11+'Begroting pp3'!C11+'Begroting pp4'!C11+'Begroting pp5'!C11+'Begroting pp6'!C11</f>
        <v>0</v>
      </c>
      <c r="D11" s="25"/>
      <c r="E11" s="25"/>
      <c r="F11" s="25"/>
      <c r="G11" s="25"/>
      <c r="H11" s="25"/>
      <c r="I11" s="25"/>
      <c r="J11" s="25"/>
      <c r="K11" s="25"/>
      <c r="L11" s="25"/>
      <c r="M11" s="25"/>
      <c r="N11" s="25"/>
      <c r="O11" s="10">
        <f>'Begroting penvoerder'!O11+'Begroting pp2'!O11+'Begroting pp3'!O11+'Begroting pp4'!O11+'Begroting pp5'!O11+'Begroting pp6'!O11</f>
        <v>0</v>
      </c>
      <c r="P11" s="8">
        <f t="shared" si="0"/>
        <v>0</v>
      </c>
      <c r="Q11" s="3">
        <v>8</v>
      </c>
      <c r="R11" s="203" t="str">
        <f>IF(Algemeen!B42="","",Algemeen!B42)</f>
        <v/>
      </c>
      <c r="S11" s="204"/>
      <c r="T11" s="204"/>
      <c r="U11" s="205"/>
    </row>
    <row r="12" spans="1:21" x14ac:dyDescent="0.2">
      <c r="A12" s="11" t="s">
        <v>16</v>
      </c>
      <c r="B12" s="12"/>
      <c r="C12" s="12">
        <f t="shared" ref="C12:O12" si="1">C4+C5+C6+C7+C8+C9+C10+C11</f>
        <v>0</v>
      </c>
      <c r="D12" s="12">
        <f t="shared" si="1"/>
        <v>0</v>
      </c>
      <c r="E12" s="12">
        <f t="shared" si="1"/>
        <v>0</v>
      </c>
      <c r="F12" s="12">
        <f t="shared" si="1"/>
        <v>0</v>
      </c>
      <c r="G12" s="12">
        <f t="shared" si="1"/>
        <v>0</v>
      </c>
      <c r="H12" s="12">
        <f t="shared" si="1"/>
        <v>0</v>
      </c>
      <c r="I12" s="12">
        <f t="shared" si="1"/>
        <v>0</v>
      </c>
      <c r="J12" s="12">
        <f t="shared" si="1"/>
        <v>0</v>
      </c>
      <c r="K12" s="12">
        <f t="shared" si="1"/>
        <v>0</v>
      </c>
      <c r="L12" s="12">
        <f t="shared" si="1"/>
        <v>0</v>
      </c>
      <c r="M12" s="12">
        <f t="shared" si="1"/>
        <v>0</v>
      </c>
      <c r="N12" s="12">
        <f t="shared" si="1"/>
        <v>0</v>
      </c>
      <c r="O12" s="12">
        <f t="shared" si="1"/>
        <v>0</v>
      </c>
      <c r="P12" s="12">
        <f>P4+P5+P6+P7+P8+P9+P10+P11</f>
        <v>0</v>
      </c>
    </row>
    <row r="13" spans="1:21" ht="28.5" customHeight="1" x14ac:dyDescent="0.2"/>
    <row r="14" spans="1:21" s="124" customFormat="1" ht="72" x14ac:dyDescent="0.2">
      <c r="A14" s="137"/>
      <c r="B14" s="137" t="s">
        <v>104</v>
      </c>
      <c r="C14" s="131" t="s">
        <v>118</v>
      </c>
      <c r="D14" s="131" t="s">
        <v>128</v>
      </c>
      <c r="E14" s="131" t="s">
        <v>119</v>
      </c>
      <c r="F14" s="131" t="s">
        <v>120</v>
      </c>
      <c r="G14" s="131" t="s">
        <v>121</v>
      </c>
      <c r="H14" s="131" t="s">
        <v>122</v>
      </c>
      <c r="I14" s="131" t="s">
        <v>123</v>
      </c>
      <c r="J14" s="131" t="s">
        <v>124</v>
      </c>
      <c r="K14" s="131" t="s">
        <v>125</v>
      </c>
      <c r="L14" s="131" t="s">
        <v>129</v>
      </c>
      <c r="M14" s="131" t="s">
        <v>126</v>
      </c>
      <c r="N14" s="131" t="s">
        <v>127</v>
      </c>
      <c r="O14" s="131" t="s">
        <v>130</v>
      </c>
      <c r="P14" s="131" t="s">
        <v>15</v>
      </c>
      <c r="Q14" s="69" t="s">
        <v>76</v>
      </c>
    </row>
    <row r="15" spans="1:21" x14ac:dyDescent="0.2">
      <c r="A15" s="14">
        <v>1</v>
      </c>
      <c r="B15" s="113" t="str">
        <f>IF(Algemeen!B27="","",Algemeen!B27)</f>
        <v/>
      </c>
      <c r="C15" s="32">
        <f>'Begroting penvoerder'!C12</f>
        <v>0</v>
      </c>
      <c r="D15" s="32">
        <f>'Begroting penvoerder'!D12</f>
        <v>0</v>
      </c>
      <c r="E15" s="32">
        <f>'Begroting penvoerder'!E12</f>
        <v>0</v>
      </c>
      <c r="F15" s="32">
        <f>'Begroting penvoerder'!F12</f>
        <v>0</v>
      </c>
      <c r="G15" s="10">
        <f>'Begroting penvoerder'!G12</f>
        <v>0</v>
      </c>
      <c r="H15" s="10">
        <f>'Begroting penvoerder'!H12</f>
        <v>0</v>
      </c>
      <c r="I15" s="10">
        <f>'Begroting penvoerder'!I12</f>
        <v>0</v>
      </c>
      <c r="J15" s="10">
        <f>'Begroting penvoerder'!J12</f>
        <v>0</v>
      </c>
      <c r="K15" s="10">
        <f>'Begroting penvoerder'!K12</f>
        <v>0</v>
      </c>
      <c r="L15" s="10">
        <f>'Begroting penvoerder'!L12</f>
        <v>0</v>
      </c>
      <c r="M15" s="10">
        <f>'Begroting penvoerder'!M12</f>
        <v>0</v>
      </c>
      <c r="N15" s="10">
        <f>'Begroting penvoerder'!N12</f>
        <v>0</v>
      </c>
      <c r="O15" s="10">
        <f>'Begroting penvoerder'!O12</f>
        <v>0</v>
      </c>
      <c r="P15" s="8">
        <f>C15+D15+E15+F15+G15+H15+I15+J15+K15+L15+M15+N15+O15</f>
        <v>0</v>
      </c>
      <c r="Q15" s="70">
        <f>IF(P21=0,0,P15/P21)</f>
        <v>0</v>
      </c>
    </row>
    <row r="16" spans="1:21" x14ac:dyDescent="0.2">
      <c r="A16" s="14">
        <v>2</v>
      </c>
      <c r="B16" s="113" t="str">
        <f>IF(Algemeen!B28="","",Algemeen!B28)</f>
        <v/>
      </c>
      <c r="C16" s="32">
        <f>'Begroting pp2'!C12</f>
        <v>0</v>
      </c>
      <c r="D16" s="32">
        <f>'Begroting pp2'!D12</f>
        <v>0</v>
      </c>
      <c r="E16" s="32">
        <f>'Begroting pp2'!E12</f>
        <v>0</v>
      </c>
      <c r="F16" s="32">
        <f>'Begroting pp2'!F12</f>
        <v>0</v>
      </c>
      <c r="G16" s="32">
        <f>'Begroting pp2'!G12</f>
        <v>0</v>
      </c>
      <c r="H16" s="32">
        <f>'Begroting pp2'!H12</f>
        <v>0</v>
      </c>
      <c r="I16" s="32">
        <f>'Begroting pp2'!I12</f>
        <v>0</v>
      </c>
      <c r="J16" s="32">
        <f>'Begroting pp2'!J12</f>
        <v>0</v>
      </c>
      <c r="K16" s="32">
        <f>'Begroting pp2'!K12</f>
        <v>0</v>
      </c>
      <c r="L16" s="32">
        <f>'Begroting pp2'!L12</f>
        <v>0</v>
      </c>
      <c r="M16" s="32">
        <f>'Begroting pp2'!M12</f>
        <v>0</v>
      </c>
      <c r="N16" s="32">
        <f>'Begroting pp2'!N12</f>
        <v>0</v>
      </c>
      <c r="O16" s="32">
        <f>'Begroting pp2'!O12</f>
        <v>0</v>
      </c>
      <c r="P16" s="8">
        <f t="shared" ref="P16:P20" si="2">C16+D16+E16+F16+G16+H16+I16+J16+K16+L16+M16+N16+O16</f>
        <v>0</v>
      </c>
      <c r="Q16" s="70">
        <f>IF(P21=0,0,P16/P21)</f>
        <v>0</v>
      </c>
    </row>
    <row r="17" spans="1:17" x14ac:dyDescent="0.2">
      <c r="A17" s="14">
        <v>3</v>
      </c>
      <c r="B17" s="113" t="str">
        <f>IF(Algemeen!B29="","",Algemeen!B29)</f>
        <v/>
      </c>
      <c r="C17" s="32">
        <f>'Begroting pp3'!C12</f>
        <v>0</v>
      </c>
      <c r="D17" s="32">
        <f>'Begroting pp3'!D12</f>
        <v>0</v>
      </c>
      <c r="E17" s="32">
        <f>'Begroting pp3'!E12</f>
        <v>0</v>
      </c>
      <c r="F17" s="32">
        <f>'Begroting pp3'!F12</f>
        <v>0</v>
      </c>
      <c r="G17" s="32">
        <f>'Begroting pp3'!G12</f>
        <v>0</v>
      </c>
      <c r="H17" s="32">
        <f>'Begroting pp3'!H12</f>
        <v>0</v>
      </c>
      <c r="I17" s="32">
        <f>'Begroting pp3'!I12</f>
        <v>0</v>
      </c>
      <c r="J17" s="32">
        <f>'Begroting pp3'!J12</f>
        <v>0</v>
      </c>
      <c r="K17" s="32">
        <f>'Begroting pp3'!K12</f>
        <v>0</v>
      </c>
      <c r="L17" s="32">
        <f>'Begroting pp3'!L12</f>
        <v>0</v>
      </c>
      <c r="M17" s="32">
        <f>'Begroting pp3'!M12</f>
        <v>0</v>
      </c>
      <c r="N17" s="32">
        <f>'Begroting pp3'!N12</f>
        <v>0</v>
      </c>
      <c r="O17" s="32">
        <f>'Begroting pp3'!O12</f>
        <v>0</v>
      </c>
      <c r="P17" s="8">
        <f t="shared" si="2"/>
        <v>0</v>
      </c>
      <c r="Q17" s="70">
        <f>IF(P21=0,0,P17/P21)</f>
        <v>0</v>
      </c>
    </row>
    <row r="18" spans="1:17" x14ac:dyDescent="0.2">
      <c r="A18" s="14">
        <v>4</v>
      </c>
      <c r="B18" s="113" t="str">
        <f>IF(Algemeen!B30="","",Algemeen!B30)</f>
        <v/>
      </c>
      <c r="C18" s="32">
        <f>'Begroting pp4'!C12</f>
        <v>0</v>
      </c>
      <c r="D18" s="32">
        <f>'Begroting pp4'!D12</f>
        <v>0</v>
      </c>
      <c r="E18" s="32">
        <f>'Begroting pp4'!E12</f>
        <v>0</v>
      </c>
      <c r="F18" s="32">
        <f>'Begroting pp4'!F12</f>
        <v>0</v>
      </c>
      <c r="G18" s="32">
        <f>'Begroting pp4'!G12</f>
        <v>0</v>
      </c>
      <c r="H18" s="32">
        <f>'Begroting pp4'!H12</f>
        <v>0</v>
      </c>
      <c r="I18" s="32">
        <f>'Begroting pp4'!I12</f>
        <v>0</v>
      </c>
      <c r="J18" s="32">
        <f>'Begroting pp4'!J12</f>
        <v>0</v>
      </c>
      <c r="K18" s="32">
        <f>'Begroting pp4'!K12</f>
        <v>0</v>
      </c>
      <c r="L18" s="32">
        <f>'Begroting pp4'!L12</f>
        <v>0</v>
      </c>
      <c r="M18" s="32">
        <f>'Begroting pp4'!M12</f>
        <v>0</v>
      </c>
      <c r="N18" s="32">
        <f>'Begroting pp4'!N12</f>
        <v>0</v>
      </c>
      <c r="O18" s="32">
        <f>'Begroting pp4'!O12</f>
        <v>0</v>
      </c>
      <c r="P18" s="8">
        <f t="shared" si="2"/>
        <v>0</v>
      </c>
      <c r="Q18" s="70">
        <f>IF(P21=0,0,P18/P21)</f>
        <v>0</v>
      </c>
    </row>
    <row r="19" spans="1:17" x14ac:dyDescent="0.2">
      <c r="A19" s="14">
        <v>5</v>
      </c>
      <c r="B19" s="113" t="str">
        <f>IF(Algemeen!B31="","",Algemeen!B31)</f>
        <v/>
      </c>
      <c r="C19" s="32">
        <f>'Begroting pp5'!C12</f>
        <v>0</v>
      </c>
      <c r="D19" s="32">
        <f>'Begroting pp5'!D12</f>
        <v>0</v>
      </c>
      <c r="E19" s="32">
        <f>'Begroting pp5'!E12</f>
        <v>0</v>
      </c>
      <c r="F19" s="32">
        <f>'Begroting pp5'!F12</f>
        <v>0</v>
      </c>
      <c r="G19" s="32">
        <f>'Begroting pp5'!G12</f>
        <v>0</v>
      </c>
      <c r="H19" s="32">
        <f>'Begroting pp5'!H12</f>
        <v>0</v>
      </c>
      <c r="I19" s="32">
        <f>'Begroting pp5'!I12</f>
        <v>0</v>
      </c>
      <c r="J19" s="32">
        <f>'Begroting pp5'!J12</f>
        <v>0</v>
      </c>
      <c r="K19" s="32">
        <f>'Begroting pp5'!K12</f>
        <v>0</v>
      </c>
      <c r="L19" s="32">
        <f>'Begroting pp5'!L12</f>
        <v>0</v>
      </c>
      <c r="M19" s="32">
        <f>'Begroting pp5'!M12</f>
        <v>0</v>
      </c>
      <c r="N19" s="32">
        <f>'Begroting pp5'!N12</f>
        <v>0</v>
      </c>
      <c r="O19" s="32">
        <f>'Begroting pp5'!O12</f>
        <v>0</v>
      </c>
      <c r="P19" s="8">
        <f t="shared" si="2"/>
        <v>0</v>
      </c>
      <c r="Q19" s="70">
        <f>IF(P21=0,0,P19/P21)</f>
        <v>0</v>
      </c>
    </row>
    <row r="20" spans="1:17" x14ac:dyDescent="0.2">
      <c r="A20" s="14">
        <v>6</v>
      </c>
      <c r="B20" s="113" t="str">
        <f>IF(Algemeen!B32="","",Algemeen!B32)</f>
        <v/>
      </c>
      <c r="C20" s="32">
        <f>'Begroting pp6'!C12</f>
        <v>0</v>
      </c>
      <c r="D20" s="32">
        <f>'Begroting pp6'!D12</f>
        <v>0</v>
      </c>
      <c r="E20" s="32">
        <f>'Begroting pp6'!E12</f>
        <v>0</v>
      </c>
      <c r="F20" s="32">
        <f>'Begroting pp6'!F12</f>
        <v>0</v>
      </c>
      <c r="G20" s="32">
        <f>'Begroting pp6'!G12</f>
        <v>0</v>
      </c>
      <c r="H20" s="32">
        <f>'Begroting pp6'!H12</f>
        <v>0</v>
      </c>
      <c r="I20" s="32">
        <f>'Begroting pp6'!I12</f>
        <v>0</v>
      </c>
      <c r="J20" s="32">
        <f>'Begroting pp6'!J12</f>
        <v>0</v>
      </c>
      <c r="K20" s="32">
        <f>'Begroting pp6'!K12</f>
        <v>0</v>
      </c>
      <c r="L20" s="32">
        <f>'Begroting pp6'!L12</f>
        <v>0</v>
      </c>
      <c r="M20" s="32">
        <f>'Begroting pp6'!M12</f>
        <v>0</v>
      </c>
      <c r="N20" s="32">
        <f>'Begroting pp6'!N12</f>
        <v>0</v>
      </c>
      <c r="O20" s="32">
        <f>'Begroting pp6'!O12</f>
        <v>0</v>
      </c>
      <c r="P20" s="8">
        <f t="shared" si="2"/>
        <v>0</v>
      </c>
      <c r="Q20" s="70">
        <f>IF(P21=0,0,P20/P21)</f>
        <v>0</v>
      </c>
    </row>
    <row r="21" spans="1:17" x14ac:dyDescent="0.2">
      <c r="A21" s="11" t="s">
        <v>16</v>
      </c>
      <c r="B21" s="7"/>
      <c r="C21" s="7">
        <f>C15+C16+C17+C18+C19+C20</f>
        <v>0</v>
      </c>
      <c r="D21" s="7">
        <f t="shared" ref="D21:F21" si="3">D15+D16+D17+D18+D19+D20</f>
        <v>0</v>
      </c>
      <c r="E21" s="7">
        <f t="shared" si="3"/>
        <v>0</v>
      </c>
      <c r="F21" s="7">
        <f t="shared" si="3"/>
        <v>0</v>
      </c>
      <c r="G21" s="7">
        <f t="shared" ref="G21:O21" si="4">G15+G16+G17+G18+G19+G20</f>
        <v>0</v>
      </c>
      <c r="H21" s="7">
        <f t="shared" si="4"/>
        <v>0</v>
      </c>
      <c r="I21" s="7">
        <f t="shared" si="4"/>
        <v>0</v>
      </c>
      <c r="J21" s="7">
        <f t="shared" si="4"/>
        <v>0</v>
      </c>
      <c r="K21" s="7">
        <f t="shared" si="4"/>
        <v>0</v>
      </c>
      <c r="L21" s="7">
        <f t="shared" si="4"/>
        <v>0</v>
      </c>
      <c r="M21" s="7">
        <f t="shared" si="4"/>
        <v>0</v>
      </c>
      <c r="N21" s="7">
        <f t="shared" si="4"/>
        <v>0</v>
      </c>
      <c r="O21" s="7">
        <f t="shared" si="4"/>
        <v>0</v>
      </c>
      <c r="P21" s="7">
        <f>P15+P16+P17+P18+P19+P20</f>
        <v>0</v>
      </c>
      <c r="Q21" s="71">
        <f>IF(P21=0,0,P21/P21)</f>
        <v>0</v>
      </c>
    </row>
  </sheetData>
  <sheetProtection algorithmName="SHA-512" hashValue="RqSB/VzAuSriEkd2kF/a48MXKsIVG7CShhonKeZKfMbVnRR+bb85uUyvm77Bel3aMK+IzhAf3DVlvaYQwRZSDQ==" saltValue="qd31WmpPtRdiqxB8zaekzA==" spinCount="100000" sheet="1" objects="1" scenarios="1"/>
  <mergeCells count="11">
    <mergeCell ref="R11:U11"/>
    <mergeCell ref="R6:U6"/>
    <mergeCell ref="R7:U7"/>
    <mergeCell ref="R8:U8"/>
    <mergeCell ref="R9:U9"/>
    <mergeCell ref="R10:U10"/>
    <mergeCell ref="R3:U3"/>
    <mergeCell ref="R4:U4"/>
    <mergeCell ref="R5:U5"/>
    <mergeCell ref="C1:P1"/>
    <mergeCell ref="A1:B1"/>
  </mergeCells>
  <conditionalFormatting sqref="Q15:Q20">
    <cfRule type="cellIs" dxfId="0" priority="1" operator="greaterThan">
      <formula>0.7</formula>
    </cfRule>
  </conditionalFormatting>
  <pageMargins left="0.6692913385826772" right="0.6692913385826772" top="0.55118110236220474" bottom="0.55118110236220474" header="0.31496062992125984" footer="0.31496062992125984"/>
  <pageSetup paperSize="9" scale="5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0070C0"/>
    <pageSetUpPr fitToPage="1"/>
  </sheetPr>
  <dimension ref="A1:D43"/>
  <sheetViews>
    <sheetView showGridLines="0" zoomScaleNormal="100" workbookViewId="0">
      <selection activeCell="B4" sqref="B4:D4"/>
    </sheetView>
  </sheetViews>
  <sheetFormatPr defaultColWidth="9" defaultRowHeight="12" x14ac:dyDescent="0.2"/>
  <cols>
    <col min="1" max="1" width="12.5" style="3" bestFit="1" customWidth="1"/>
    <col min="2" max="2" width="56.375" style="3" customWidth="1"/>
    <col min="3" max="3" width="23.25" style="3" customWidth="1"/>
    <col min="4" max="4" width="20.875" style="3" customWidth="1"/>
    <col min="5" max="16384" width="9" style="3"/>
  </cols>
  <sheetData>
    <row r="1" spans="1:4" ht="44.25" customHeight="1" x14ac:dyDescent="0.55000000000000004">
      <c r="B1" s="146" t="s">
        <v>17</v>
      </c>
      <c r="C1" s="146"/>
    </row>
    <row r="2" spans="1:4" ht="21" x14ac:dyDescent="0.35">
      <c r="B2" s="125" t="s">
        <v>112</v>
      </c>
      <c r="C2" s="125"/>
      <c r="D2" s="121"/>
    </row>
    <row r="3" spans="1:4" ht="21.75" customHeight="1" x14ac:dyDescent="0.2">
      <c r="B3" s="144" t="s">
        <v>110</v>
      </c>
      <c r="C3" s="144"/>
    </row>
    <row r="4" spans="1:4" x14ac:dyDescent="0.2">
      <c r="B4" s="150"/>
      <c r="C4" s="151"/>
      <c r="D4" s="152"/>
    </row>
    <row r="5" spans="1:4" x14ac:dyDescent="0.2">
      <c r="B5" s="142"/>
      <c r="C5" s="142"/>
    </row>
    <row r="6" spans="1:4" ht="12.75" x14ac:dyDescent="0.2">
      <c r="A6" s="75" t="s">
        <v>60</v>
      </c>
      <c r="B6" s="144" t="s">
        <v>0</v>
      </c>
      <c r="C6" s="144"/>
    </row>
    <row r="7" spans="1:4" ht="12.75" x14ac:dyDescent="0.2">
      <c r="A7" s="96"/>
      <c r="B7" s="147" t="s">
        <v>58</v>
      </c>
      <c r="C7" s="148"/>
      <c r="D7" s="149"/>
    </row>
    <row r="8" spans="1:4" ht="12.75" x14ac:dyDescent="0.2">
      <c r="A8" s="16" t="str">
        <f>IF(A7="","",IF(A7="Ja","Nee",IF(A7="Nee","Ja","")))</f>
        <v/>
      </c>
      <c r="B8" s="147" t="s">
        <v>59</v>
      </c>
      <c r="C8" s="148"/>
      <c r="D8" s="149"/>
    </row>
    <row r="9" spans="1:4" x14ac:dyDescent="0.2">
      <c r="B9" s="142"/>
      <c r="C9" s="142"/>
    </row>
    <row r="10" spans="1:4" ht="12.75" x14ac:dyDescent="0.2">
      <c r="A10" s="75" t="s">
        <v>60</v>
      </c>
      <c r="B10" s="144" t="s">
        <v>61</v>
      </c>
      <c r="C10" s="144"/>
    </row>
    <row r="11" spans="1:4" ht="12.75" x14ac:dyDescent="0.2">
      <c r="A11" s="96"/>
      <c r="B11" s="143" t="str">
        <f>Formuleblad!A16</f>
        <v>Natuurinclusieve landbouw</v>
      </c>
      <c r="C11" s="143"/>
    </row>
    <row r="12" spans="1:4" ht="12.75" x14ac:dyDescent="0.2">
      <c r="A12" s="96"/>
      <c r="B12" s="143" t="str">
        <f>Formuleblad!A17</f>
        <v>Precisielandbouw</v>
      </c>
      <c r="C12" s="143"/>
    </row>
    <row r="13" spans="1:4" ht="12.75" x14ac:dyDescent="0.2">
      <c r="A13" s="96"/>
      <c r="B13" s="143" t="str">
        <f>Formuleblad!A18</f>
        <v>Kringlooplandbouw</v>
      </c>
      <c r="C13" s="143"/>
    </row>
    <row r="14" spans="1:4" s="90" customFormat="1" ht="12.75" x14ac:dyDescent="0.2">
      <c r="A14" s="96"/>
      <c r="B14" s="143" t="str">
        <f>Formuleblad!A19</f>
        <v>Programma toekomstgerichte landbouw</v>
      </c>
      <c r="C14" s="143"/>
    </row>
    <row r="15" spans="1:4" ht="12.75" x14ac:dyDescent="0.2">
      <c r="A15" s="97"/>
      <c r="B15" s="143" t="str">
        <f>Formuleblad!A20</f>
        <v>Ontwikkelagenda Melkveehouderij &amp; Natuur</v>
      </c>
      <c r="C15" s="143"/>
    </row>
    <row r="16" spans="1:4" x14ac:dyDescent="0.2">
      <c r="B16" s="142"/>
      <c r="C16" s="142"/>
    </row>
    <row r="17" spans="1:4" ht="12.75" x14ac:dyDescent="0.2">
      <c r="A17" s="75" t="s">
        <v>60</v>
      </c>
      <c r="B17" s="144" t="s">
        <v>141</v>
      </c>
      <c r="C17" s="144"/>
    </row>
    <row r="18" spans="1:4" ht="24" customHeight="1" x14ac:dyDescent="0.2">
      <c r="A18" s="96"/>
      <c r="B18" s="143" t="s">
        <v>94</v>
      </c>
      <c r="C18" s="143"/>
      <c r="D18" s="143"/>
    </row>
    <row r="19" spans="1:4" ht="12.75" customHeight="1" x14ac:dyDescent="0.2">
      <c r="A19" s="96"/>
      <c r="B19" s="143" t="s">
        <v>1</v>
      </c>
      <c r="C19" s="143"/>
      <c r="D19" s="143"/>
    </row>
    <row r="20" spans="1:4" ht="24" customHeight="1" x14ac:dyDescent="0.2">
      <c r="A20" s="96"/>
      <c r="B20" s="143" t="s">
        <v>2</v>
      </c>
      <c r="C20" s="143"/>
      <c r="D20" s="143"/>
    </row>
    <row r="21" spans="1:4" ht="25.5" customHeight="1" x14ac:dyDescent="0.2">
      <c r="A21" s="96"/>
      <c r="B21" s="143" t="s">
        <v>86</v>
      </c>
      <c r="C21" s="143"/>
      <c r="D21" s="143"/>
    </row>
    <row r="22" spans="1:4" ht="12.75" customHeight="1" x14ac:dyDescent="0.2">
      <c r="A22" s="96"/>
      <c r="B22" s="143" t="s">
        <v>87</v>
      </c>
      <c r="C22" s="143"/>
      <c r="D22" s="143"/>
    </row>
    <row r="23" spans="1:4" ht="12.75" customHeight="1" x14ac:dyDescent="0.2">
      <c r="A23" s="96"/>
      <c r="B23" s="143" t="s">
        <v>49</v>
      </c>
      <c r="C23" s="143"/>
      <c r="D23" s="143"/>
    </row>
    <row r="24" spans="1:4" ht="12.75" x14ac:dyDescent="0.2">
      <c r="A24" s="97"/>
      <c r="B24" s="143" t="s">
        <v>50</v>
      </c>
      <c r="C24" s="143"/>
      <c r="D24" s="143"/>
    </row>
    <row r="25" spans="1:4" x14ac:dyDescent="0.2">
      <c r="B25" s="142"/>
      <c r="C25" s="142"/>
    </row>
    <row r="26" spans="1:4" ht="25.5" customHeight="1" x14ac:dyDescent="0.2">
      <c r="B26" s="77" t="s">
        <v>88</v>
      </c>
      <c r="C26" s="138" t="s">
        <v>84</v>
      </c>
      <c r="D26" s="126" t="s">
        <v>111</v>
      </c>
    </row>
    <row r="27" spans="1:4" ht="12.75" x14ac:dyDescent="0.2">
      <c r="A27" s="76" t="s">
        <v>22</v>
      </c>
      <c r="B27" s="60"/>
      <c r="C27" s="21"/>
      <c r="D27" s="127">
        <v>40</v>
      </c>
    </row>
    <row r="28" spans="1:4" ht="12.75" x14ac:dyDescent="0.2">
      <c r="A28" s="78" t="s">
        <v>23</v>
      </c>
      <c r="B28" s="61"/>
      <c r="C28" s="22"/>
      <c r="D28" s="128">
        <v>40</v>
      </c>
    </row>
    <row r="29" spans="1:4" ht="12.75" x14ac:dyDescent="0.2">
      <c r="A29" s="78" t="s">
        <v>24</v>
      </c>
      <c r="B29" s="61"/>
      <c r="C29" s="22"/>
      <c r="D29" s="128">
        <v>40</v>
      </c>
    </row>
    <row r="30" spans="1:4" ht="12.75" x14ac:dyDescent="0.2">
      <c r="A30" s="78" t="s">
        <v>25</v>
      </c>
      <c r="B30" s="61"/>
      <c r="C30" s="22"/>
      <c r="D30" s="128">
        <v>40</v>
      </c>
    </row>
    <row r="31" spans="1:4" ht="12.75" x14ac:dyDescent="0.2">
      <c r="A31" s="78" t="s">
        <v>26</v>
      </c>
      <c r="B31" s="61"/>
      <c r="C31" s="22"/>
      <c r="D31" s="128">
        <v>40</v>
      </c>
    </row>
    <row r="32" spans="1:4" ht="12.75" x14ac:dyDescent="0.2">
      <c r="A32" s="79" t="s">
        <v>30</v>
      </c>
      <c r="B32" s="62"/>
      <c r="C32" s="23"/>
      <c r="D32" s="129">
        <v>40</v>
      </c>
    </row>
    <row r="33" spans="1:4" x14ac:dyDescent="0.2">
      <c r="B33" s="142"/>
      <c r="C33" s="142"/>
    </row>
    <row r="34" spans="1:4" s="90" customFormat="1" ht="12.75" x14ac:dyDescent="0.2">
      <c r="A34" s="91"/>
      <c r="B34" s="99" t="s">
        <v>3</v>
      </c>
      <c r="C34" s="145" t="s">
        <v>140</v>
      </c>
      <c r="D34" s="145"/>
    </row>
    <row r="35" spans="1:4" s="90" customFormat="1" ht="12.75" x14ac:dyDescent="0.2">
      <c r="A35" s="80" t="s">
        <v>4</v>
      </c>
      <c r="B35" s="92" t="s">
        <v>90</v>
      </c>
      <c r="C35" s="100" t="s">
        <v>92</v>
      </c>
    </row>
    <row r="36" spans="1:4" s="90" customFormat="1" ht="12.75" x14ac:dyDescent="0.2">
      <c r="A36" s="81" t="s">
        <v>5</v>
      </c>
      <c r="B36" s="93" t="s">
        <v>12</v>
      </c>
      <c r="C36" s="101" t="s">
        <v>92</v>
      </c>
    </row>
    <row r="37" spans="1:4" s="90" customFormat="1" ht="12.75" x14ac:dyDescent="0.2">
      <c r="A37" s="81" t="s">
        <v>6</v>
      </c>
      <c r="B37" s="93" t="s">
        <v>89</v>
      </c>
      <c r="C37" s="101" t="s">
        <v>92</v>
      </c>
    </row>
    <row r="38" spans="1:4" s="90" customFormat="1" ht="12.75" x14ac:dyDescent="0.2">
      <c r="A38" s="81" t="s">
        <v>7</v>
      </c>
      <c r="B38" s="93" t="s">
        <v>108</v>
      </c>
      <c r="C38" s="130" t="s">
        <v>93</v>
      </c>
    </row>
    <row r="39" spans="1:4" s="90" customFormat="1" ht="12.75" x14ac:dyDescent="0.2">
      <c r="A39" s="81" t="s">
        <v>8</v>
      </c>
      <c r="B39" s="93" t="s">
        <v>108</v>
      </c>
      <c r="C39" s="130" t="s">
        <v>93</v>
      </c>
    </row>
    <row r="40" spans="1:4" s="90" customFormat="1" ht="12.75" x14ac:dyDescent="0.2">
      <c r="A40" s="81" t="s">
        <v>9</v>
      </c>
      <c r="B40" s="94"/>
      <c r="C40" s="101" t="s">
        <v>92</v>
      </c>
    </row>
    <row r="41" spans="1:4" s="90" customFormat="1" ht="12.75" x14ac:dyDescent="0.2">
      <c r="A41" s="81" t="s">
        <v>10</v>
      </c>
      <c r="B41" s="94"/>
      <c r="C41" s="101" t="s">
        <v>92</v>
      </c>
    </row>
    <row r="42" spans="1:4" s="90" customFormat="1" ht="12.75" x14ac:dyDescent="0.2">
      <c r="A42" s="82" t="s">
        <v>11</v>
      </c>
      <c r="B42" s="95"/>
      <c r="C42" s="102" t="s">
        <v>92</v>
      </c>
    </row>
    <row r="43" spans="1:4" x14ac:dyDescent="0.2">
      <c r="B43" s="142"/>
      <c r="C43" s="142"/>
    </row>
  </sheetData>
  <sheetProtection algorithmName="SHA-512" hashValue="E/7pOUgUV5r7189U0qr0jQFlEcxnneVUhoQGeSnMENEZeMvPP46Vi3bFZ1vIX0k/H9hBVuF7QP7jpFTACg4Yrg==" saltValue="qigqyG4Bgv88msjPcznALg==" spinCount="100000" sheet="1" objects="1" scenarios="1"/>
  <mergeCells count="27">
    <mergeCell ref="B12:C12"/>
    <mergeCell ref="B1:C1"/>
    <mergeCell ref="B3:C3"/>
    <mergeCell ref="B5:C5"/>
    <mergeCell ref="B6:C6"/>
    <mergeCell ref="B9:C9"/>
    <mergeCell ref="B10:C10"/>
    <mergeCell ref="B11:C11"/>
    <mergeCell ref="B7:D7"/>
    <mergeCell ref="B8:D8"/>
    <mergeCell ref="B4:D4"/>
    <mergeCell ref="B43:C43"/>
    <mergeCell ref="B33:C33"/>
    <mergeCell ref="B25:C25"/>
    <mergeCell ref="B13:C13"/>
    <mergeCell ref="B15:C15"/>
    <mergeCell ref="B16:C16"/>
    <mergeCell ref="B17:C17"/>
    <mergeCell ref="B14:C14"/>
    <mergeCell ref="B18:D18"/>
    <mergeCell ref="B24:D24"/>
    <mergeCell ref="B19:D19"/>
    <mergeCell ref="B20:D20"/>
    <mergeCell ref="B21:D21"/>
    <mergeCell ref="B22:D22"/>
    <mergeCell ref="B23:D23"/>
    <mergeCell ref="C34:D34"/>
  </mergeCells>
  <dataValidations xWindow="637" yWindow="387" count="5">
    <dataValidation allowBlank="1" showErrorMessage="1" prompt="Selecteer via het drop-down menu welk thema van toepassing is" sqref="B18:B24" xr:uid="{FE441768-DF57-4BC1-8569-CBCD8E055380}"/>
    <dataValidation type="list" allowBlank="1" showInputMessage="1" showErrorMessage="1" sqref="A7 A11:A15 A18:A24" xr:uid="{D1BC5F17-3117-456A-9AE9-90C1D1727FFD}">
      <formula1>"Ja,Nee"</formula1>
    </dataValidation>
    <dataValidation allowBlank="1" showErrorMessage="1" sqref="A8" xr:uid="{990D1EC0-1020-4756-92D9-DD0A4A29AFE2}"/>
    <dataValidation type="list" allowBlank="1" showInputMessage="1" showErrorMessage="1" sqref="C27:C32" xr:uid="{C5307C60-2215-4837-B85F-EB19E552DE1D}">
      <formula1>"Grote onderneming, Middelgrote onderneming, Kleine onderneming, Kennisinstelling"</formula1>
    </dataValidation>
    <dataValidation type="list" allowBlank="1" showInputMessage="1" showErrorMessage="1" sqref="C38:C39" xr:uid="{50F3D310-C216-4A5D-84D2-535D9C85E93C}">
      <formula1>"Productief,Niet-productief"</formula1>
    </dataValidation>
  </dataValidations>
  <pageMargins left="0.25" right="0.25" top="0.75" bottom="0.75" header="0.3" footer="0.3"/>
  <pageSetup paperSize="9" scale="73" orientation="landscape" r:id="rId1"/>
  <ignoredErrors>
    <ignoredError sqref="B12:B1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theme="0" tint="-0.499984740745262"/>
  </sheetPr>
  <dimension ref="A1:H53"/>
  <sheetViews>
    <sheetView topLeftCell="A54" zoomScale="110" zoomScaleNormal="110" workbookViewId="0">
      <selection activeCell="A54" sqref="A54"/>
    </sheetView>
  </sheetViews>
  <sheetFormatPr defaultColWidth="9" defaultRowHeight="12" x14ac:dyDescent="0.2"/>
  <cols>
    <col min="1" max="1" width="33.125" style="1" customWidth="1"/>
    <col min="2" max="2" width="14" style="1" bestFit="1" customWidth="1"/>
    <col min="3" max="3" width="14" style="1" customWidth="1"/>
    <col min="4" max="5" width="16.875" style="1" customWidth="1"/>
    <col min="6" max="6" width="24.5" style="1" bestFit="1" customWidth="1"/>
    <col min="7" max="7" width="11.625" style="1" customWidth="1"/>
    <col min="8" max="16384" width="9" style="1"/>
  </cols>
  <sheetData>
    <row r="1" spans="1:7" hidden="1" x14ac:dyDescent="0.2">
      <c r="A1" s="27" t="s">
        <v>52</v>
      </c>
      <c r="B1" s="1" t="s">
        <v>34</v>
      </c>
      <c r="C1" s="1" t="s">
        <v>35</v>
      </c>
      <c r="D1" s="1" t="s">
        <v>55</v>
      </c>
    </row>
    <row r="2" spans="1:7" ht="48" hidden="1" x14ac:dyDescent="0.2">
      <c r="A2" s="28" t="s">
        <v>54</v>
      </c>
      <c r="B2" s="18">
        <v>100000</v>
      </c>
      <c r="C2" s="18">
        <v>400000</v>
      </c>
      <c r="D2" s="18">
        <v>1000000</v>
      </c>
      <c r="E2" s="18"/>
      <c r="G2" s="27" t="s">
        <v>57</v>
      </c>
    </row>
    <row r="3" spans="1:7" ht="48" hidden="1" x14ac:dyDescent="0.2">
      <c r="A3" s="28" t="s">
        <v>79</v>
      </c>
      <c r="B3" s="18">
        <v>100000</v>
      </c>
      <c r="C3" s="18">
        <v>400000</v>
      </c>
    </row>
    <row r="4" spans="1:7" hidden="1" x14ac:dyDescent="0.2">
      <c r="A4" s="5"/>
      <c r="B4" s="18"/>
      <c r="C4" s="18"/>
    </row>
    <row r="5" spans="1:7" hidden="1" x14ac:dyDescent="0.2">
      <c r="A5" s="5"/>
      <c r="B5" s="18"/>
      <c r="C5" s="18"/>
    </row>
    <row r="6" spans="1:7" hidden="1" x14ac:dyDescent="0.2">
      <c r="A6" s="27" t="s">
        <v>51</v>
      </c>
    </row>
    <row r="7" spans="1:7" hidden="1" x14ac:dyDescent="0.2">
      <c r="A7" s="29" t="s">
        <v>80</v>
      </c>
    </row>
    <row r="8" spans="1:7" hidden="1" x14ac:dyDescent="0.2">
      <c r="A8" s="29" t="s">
        <v>1</v>
      </c>
    </row>
    <row r="9" spans="1:7" hidden="1" x14ac:dyDescent="0.2">
      <c r="A9" s="29" t="s">
        <v>2</v>
      </c>
    </row>
    <row r="10" spans="1:7" hidden="1" x14ac:dyDescent="0.2">
      <c r="A10" s="29" t="s">
        <v>81</v>
      </c>
    </row>
    <row r="11" spans="1:7" hidden="1" x14ac:dyDescent="0.2">
      <c r="A11" s="29" t="s">
        <v>82</v>
      </c>
    </row>
    <row r="12" spans="1:7" hidden="1" x14ac:dyDescent="0.2">
      <c r="A12" s="29" t="s">
        <v>49</v>
      </c>
    </row>
    <row r="13" spans="1:7" hidden="1" x14ac:dyDescent="0.2">
      <c r="A13" s="29" t="s">
        <v>50</v>
      </c>
    </row>
    <row r="14" spans="1:7" hidden="1" x14ac:dyDescent="0.2"/>
    <row r="15" spans="1:7" hidden="1" x14ac:dyDescent="0.2">
      <c r="A15" s="27" t="s">
        <v>56</v>
      </c>
    </row>
    <row r="16" spans="1:7" hidden="1" x14ac:dyDescent="0.2">
      <c r="A16" s="1" t="s">
        <v>113</v>
      </c>
    </row>
    <row r="17" spans="1:8" hidden="1" x14ac:dyDescent="0.2">
      <c r="A17" s="1" t="s">
        <v>114</v>
      </c>
    </row>
    <row r="18" spans="1:8" hidden="1" x14ac:dyDescent="0.2">
      <c r="A18" s="1" t="s">
        <v>115</v>
      </c>
    </row>
    <row r="19" spans="1:8" hidden="1" x14ac:dyDescent="0.2">
      <c r="A19" s="1" t="s">
        <v>116</v>
      </c>
    </row>
    <row r="20" spans="1:8" hidden="1" x14ac:dyDescent="0.2">
      <c r="A20" s="1" t="s">
        <v>117</v>
      </c>
    </row>
    <row r="21" spans="1:8" hidden="1" x14ac:dyDescent="0.2">
      <c r="A21" s="63" t="s">
        <v>33</v>
      </c>
    </row>
    <row r="22" spans="1:8" ht="36" hidden="1" x14ac:dyDescent="0.2">
      <c r="A22" s="27" t="s">
        <v>62</v>
      </c>
      <c r="B22" s="1" t="s">
        <v>63</v>
      </c>
      <c r="D22" s="1" t="s">
        <v>65</v>
      </c>
      <c r="E22" s="5" t="s">
        <v>73</v>
      </c>
      <c r="F22" s="1" t="s">
        <v>72</v>
      </c>
    </row>
    <row r="23" spans="1:8" hidden="1" x14ac:dyDescent="0.2">
      <c r="A23" s="1" t="s">
        <v>91</v>
      </c>
      <c r="B23" s="98">
        <f>'Begroting totaal'!P4+'Begroting totaal'!P5+'Begroting totaal'!P6+'Begroting totaal'!P9+'Begroting totaal'!P10+'Begroting totaal'!P11</f>
        <v>0</v>
      </c>
      <c r="C23" s="31">
        <v>0.7</v>
      </c>
      <c r="D23" s="18">
        <f>B23*C23</f>
        <v>0</v>
      </c>
      <c r="E23" s="18"/>
      <c r="F23" s="18"/>
      <c r="H23" s="27" t="s">
        <v>137</v>
      </c>
    </row>
    <row r="24" spans="1:8" hidden="1" x14ac:dyDescent="0.2">
      <c r="A24" s="1" t="s">
        <v>7</v>
      </c>
      <c r="B24" s="98">
        <f>'Begroting totaal'!P7</f>
        <v>0</v>
      </c>
      <c r="C24" s="31">
        <f>IF(Algemeen!C38="Productief",0.4,IF(Algemeen!C38="Niet-productief",1,0))</f>
        <v>0.4</v>
      </c>
      <c r="D24" s="18">
        <f>B24*C24</f>
        <v>0</v>
      </c>
      <c r="E24" s="18"/>
      <c r="F24" s="18"/>
      <c r="H24" s="1" t="s">
        <v>138</v>
      </c>
    </row>
    <row r="25" spans="1:8" hidden="1" x14ac:dyDescent="0.2">
      <c r="A25" s="1" t="s">
        <v>8</v>
      </c>
      <c r="B25" s="98">
        <f>'Begroting totaal'!P8</f>
        <v>0</v>
      </c>
      <c r="C25" s="31">
        <f>IF(Algemeen!C39="Productief",0.4,IF(Algemeen!C39="Niet-productief",1,0))</f>
        <v>0.4</v>
      </c>
      <c r="D25" s="18">
        <f>B25*C25</f>
        <v>0</v>
      </c>
      <c r="E25" s="18"/>
      <c r="F25" s="18"/>
    </row>
    <row r="26" spans="1:8" hidden="1" x14ac:dyDescent="0.2">
      <c r="A26" s="2" t="s">
        <v>64</v>
      </c>
      <c r="B26" s="34">
        <f>B23+B24+B25</f>
        <v>0</v>
      </c>
      <c r="D26" s="34">
        <f>D23+D24+D25</f>
        <v>0</v>
      </c>
      <c r="E26" s="34">
        <f>D26-A42</f>
        <v>0</v>
      </c>
      <c r="F26" s="64">
        <f>IF(E26&lt;B2,0,IF(E26&gt;C2,C2,E26))</f>
        <v>0</v>
      </c>
      <c r="H26" s="27" t="s">
        <v>78</v>
      </c>
    </row>
    <row r="27" spans="1:8" hidden="1" x14ac:dyDescent="0.2"/>
    <row r="28" spans="1:8" hidden="1" x14ac:dyDescent="0.2"/>
    <row r="29" spans="1:8" hidden="1" x14ac:dyDescent="0.2"/>
    <row r="30" spans="1:8" hidden="1" x14ac:dyDescent="0.2"/>
    <row r="31" spans="1:8" hidden="1" x14ac:dyDescent="0.2">
      <c r="A31" s="27" t="s">
        <v>66</v>
      </c>
    </row>
    <row r="32" spans="1:8" hidden="1" x14ac:dyDescent="0.2">
      <c r="A32" s="1" t="s">
        <v>22</v>
      </c>
      <c r="B32" s="17">
        <f>'Begroting totaal'!P15</f>
        <v>0</v>
      </c>
      <c r="C32" s="31">
        <f>IF(Algemeen!C27="Grote onderneming",0.4,IF(Algemeen!C27="Middelgrote onderneming",0.5,IF(Algemeen!C27="Kleine onderneming",0.6,IF(Algemeen!C27="Kennisinstelling",0.4,0))))</f>
        <v>0</v>
      </c>
      <c r="D32" s="17">
        <f t="shared" ref="D32:D37" si="0">B32*C32</f>
        <v>0</v>
      </c>
      <c r="E32" s="17"/>
    </row>
    <row r="33" spans="1:8" hidden="1" x14ac:dyDescent="0.2">
      <c r="A33" s="1" t="s">
        <v>67</v>
      </c>
      <c r="B33" s="17">
        <f>'Begroting totaal'!P16</f>
        <v>0</v>
      </c>
      <c r="C33" s="31">
        <f>IF(Algemeen!C28="Grote onderneming",0.4,IF(Algemeen!C28="Middelgrote onderneming",0.5,IF(Algemeen!C28="Kleine onderneming",0.6,IF(Algemeen!C28="Kennisinstelling",0.4,0))))</f>
        <v>0</v>
      </c>
      <c r="D33" s="17">
        <f t="shared" si="0"/>
        <v>0</v>
      </c>
      <c r="E33" s="17"/>
    </row>
    <row r="34" spans="1:8" hidden="1" x14ac:dyDescent="0.2">
      <c r="A34" s="1" t="s">
        <v>68</v>
      </c>
      <c r="B34" s="17">
        <f>'Begroting totaal'!P17</f>
        <v>0</v>
      </c>
      <c r="C34" s="31">
        <f>IF(Algemeen!C29="Grote onderneming",0.4,IF(Algemeen!C29="Middelgrote onderneming",0.5,IF(Algemeen!C29="Kleine onderneming",0.6,IF(Algemeen!C29="Kennisinstelling",0.4,0))))</f>
        <v>0</v>
      </c>
      <c r="D34" s="17">
        <f t="shared" si="0"/>
        <v>0</v>
      </c>
      <c r="E34" s="17"/>
    </row>
    <row r="35" spans="1:8" hidden="1" x14ac:dyDescent="0.2">
      <c r="A35" s="1" t="s">
        <v>69</v>
      </c>
      <c r="B35" s="17">
        <f>'Begroting totaal'!P18</f>
        <v>0</v>
      </c>
      <c r="C35" s="31">
        <f>IF(Algemeen!C30="Grote onderneming",0.4,IF(Algemeen!C30="Middelgrote onderneming",0.5,IF(Algemeen!C30="Kleine onderneming",0.6,IF(Algemeen!C30="Kennisinstelling",0.4,0))))</f>
        <v>0</v>
      </c>
      <c r="D35" s="17">
        <f t="shared" si="0"/>
        <v>0</v>
      </c>
      <c r="E35" s="17"/>
    </row>
    <row r="36" spans="1:8" hidden="1" x14ac:dyDescent="0.2">
      <c r="A36" s="1" t="s">
        <v>70</v>
      </c>
      <c r="B36" s="17">
        <f>'Begroting totaal'!P19</f>
        <v>0</v>
      </c>
      <c r="C36" s="31">
        <f>IF(Algemeen!C31="Grote onderneming",0.4,IF(Algemeen!C31="Middelgrote onderneming",0.5,IF(Algemeen!C31="Kleine onderneming",0.6,IF(Algemeen!C31="Kennisinstelling",0.4,0))))</f>
        <v>0</v>
      </c>
      <c r="D36" s="17">
        <f t="shared" si="0"/>
        <v>0</v>
      </c>
      <c r="E36" s="17"/>
    </row>
    <row r="37" spans="1:8" hidden="1" x14ac:dyDescent="0.2">
      <c r="A37" s="1" t="s">
        <v>71</v>
      </c>
      <c r="B37" s="17">
        <f>'Begroting totaal'!P20</f>
        <v>0</v>
      </c>
      <c r="C37" s="31">
        <f>IF(Algemeen!C32="Grote onderneming",0.4,IF(Algemeen!C32="Middelgrote onderneming",0.5,IF(Algemeen!C32="Kleine onderneming",0.6,IF(Algemeen!C32="Kennisinstelling",0.4,0))))</f>
        <v>0</v>
      </c>
      <c r="D37" s="17">
        <f t="shared" si="0"/>
        <v>0</v>
      </c>
      <c r="E37" s="17"/>
    </row>
    <row r="38" spans="1:8" hidden="1" x14ac:dyDescent="0.2">
      <c r="A38" s="2" t="s">
        <v>64</v>
      </c>
      <c r="B38" s="33">
        <f>SUM(B32:B37)</f>
        <v>0</v>
      </c>
      <c r="D38" s="33">
        <f>SUM(D32:D37)</f>
        <v>0</v>
      </c>
      <c r="E38" s="33">
        <f>D38-A42</f>
        <v>0</v>
      </c>
      <c r="F38" s="64">
        <f>IF(E38&lt;B3,0,IF(E38&gt;C3,C3,E38))</f>
        <v>0</v>
      </c>
      <c r="G38" s="74" t="s">
        <v>134</v>
      </c>
    </row>
    <row r="39" spans="1:8" hidden="1" x14ac:dyDescent="0.2"/>
    <row r="40" spans="1:8" hidden="1" x14ac:dyDescent="0.2"/>
    <row r="41" spans="1:8" hidden="1" x14ac:dyDescent="0.2">
      <c r="A41" s="19" t="s">
        <v>74</v>
      </c>
    </row>
    <row r="42" spans="1:8" hidden="1" x14ac:dyDescent="0.2">
      <c r="A42" s="17">
        <f>Financieringsplan!B8</f>
        <v>0</v>
      </c>
    </row>
    <row r="43" spans="1:8" hidden="1" x14ac:dyDescent="0.2"/>
    <row r="44" spans="1:8" hidden="1" x14ac:dyDescent="0.2"/>
    <row r="45" spans="1:8" hidden="1" x14ac:dyDescent="0.2"/>
    <row r="46" spans="1:8" hidden="1" x14ac:dyDescent="0.2">
      <c r="A46" s="59" t="s">
        <v>75</v>
      </c>
      <c r="C46" s="72" t="s">
        <v>77</v>
      </c>
      <c r="D46" s="73" t="str">
        <f>IF(C47&gt;0.7,"ja",IF(C48&gt;0.7,"ja",IF(C49&gt;0.7,"ja",IF(C50&gt;0.7,"ja",IF(C51&gt;0.7,"ja",IF(C52&gt;0.7,"ja","nee"))))))</f>
        <v>nee</v>
      </c>
      <c r="H46" s="27" t="s">
        <v>135</v>
      </c>
    </row>
    <row r="47" spans="1:8" hidden="1" x14ac:dyDescent="0.2">
      <c r="A47" s="1" t="s">
        <v>22</v>
      </c>
      <c r="B47" s="17">
        <f>'Begroting totaal'!P15</f>
        <v>0</v>
      </c>
      <c r="C47" s="31">
        <f>'Begroting totaal'!Q15</f>
        <v>0</v>
      </c>
    </row>
    <row r="48" spans="1:8" hidden="1" x14ac:dyDescent="0.2">
      <c r="A48" s="1" t="s">
        <v>67</v>
      </c>
      <c r="B48" s="17">
        <f>'Begroting totaal'!P16</f>
        <v>0</v>
      </c>
      <c r="C48" s="31">
        <f>'Begroting totaal'!Q16</f>
        <v>0</v>
      </c>
    </row>
    <row r="49" spans="1:3" hidden="1" x14ac:dyDescent="0.2">
      <c r="A49" s="1" t="s">
        <v>68</v>
      </c>
      <c r="B49" s="17">
        <f>'Begroting totaal'!P17</f>
        <v>0</v>
      </c>
      <c r="C49" s="31">
        <f>'Begroting totaal'!Q17</f>
        <v>0</v>
      </c>
    </row>
    <row r="50" spans="1:3" hidden="1" x14ac:dyDescent="0.2">
      <c r="A50" s="1" t="s">
        <v>69</v>
      </c>
      <c r="B50" s="17">
        <f>'Begroting totaal'!P18</f>
        <v>0</v>
      </c>
      <c r="C50" s="31">
        <f>'Begroting totaal'!Q18</f>
        <v>0</v>
      </c>
    </row>
    <row r="51" spans="1:3" hidden="1" x14ac:dyDescent="0.2">
      <c r="A51" s="1" t="s">
        <v>70</v>
      </c>
      <c r="B51" s="17">
        <f>'Begroting totaal'!P19</f>
        <v>0</v>
      </c>
      <c r="C51" s="31">
        <f>'Begroting totaal'!Q19</f>
        <v>0</v>
      </c>
    </row>
    <row r="52" spans="1:3" hidden="1" x14ac:dyDescent="0.2">
      <c r="A52" s="1" t="s">
        <v>71</v>
      </c>
      <c r="B52" s="17">
        <f>'Begroting totaal'!P20</f>
        <v>0</v>
      </c>
      <c r="C52" s="31">
        <f>'Begroting totaal'!Q20</f>
        <v>0</v>
      </c>
    </row>
    <row r="53" spans="1:3" hidden="1" x14ac:dyDescent="0.2">
      <c r="B53" s="17">
        <f>SUM(B47:B52)</f>
        <v>0</v>
      </c>
      <c r="C53" s="31">
        <v>1</v>
      </c>
    </row>
  </sheetData>
  <sheetProtection algorithmName="SHA-512" hashValue="EMWJhrI6v9OQWCGIOGy+sP9qzGfc0apL/75XjWPG5bZC2H6LsYwl/YXNDyNmqSe3x+6jMvckmm1to9OW4pxk0w==" saltValue="beoIMP6/UB+7wggQzYAO+w==" spinCount="100000" sheet="1" selectLockedCells="1" selectUn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rgb="FF00B050"/>
    <pageSetUpPr fitToPage="1"/>
  </sheetPr>
  <dimension ref="A1:V46"/>
  <sheetViews>
    <sheetView showGridLines="0" zoomScaleNormal="100" workbookViewId="0">
      <selection activeCell="A15" sqref="A15"/>
    </sheetView>
  </sheetViews>
  <sheetFormatPr defaultColWidth="9" defaultRowHeight="12" x14ac:dyDescent="0.2"/>
  <cols>
    <col min="1" max="1" width="6.75" style="103" customWidth="1"/>
    <col min="2" max="2" width="38.75" style="103" bestFit="1" customWidth="1"/>
    <col min="3" max="3" width="12.625" style="103" customWidth="1"/>
    <col min="4" max="6" width="12.625" style="124" customWidth="1"/>
    <col min="7" max="16" width="12.625" style="103" customWidth="1"/>
    <col min="17" max="17" width="4.125" style="103" customWidth="1"/>
    <col min="18" max="18" width="17.5" style="103" customWidth="1"/>
    <col min="19" max="19" width="14.5" style="103" customWidth="1"/>
    <col min="20" max="20" width="9" style="103"/>
    <col min="21" max="22" width="9" style="122" customWidth="1"/>
    <col min="23" max="16384" width="9" style="103"/>
  </cols>
  <sheetData>
    <row r="1" spans="1:22" ht="15.75" x14ac:dyDescent="0.25">
      <c r="A1" s="159" t="s">
        <v>13</v>
      </c>
      <c r="B1" s="160"/>
      <c r="C1" s="161" t="str">
        <f>IF(Algemeen!B27="","",Algemeen!B27)</f>
        <v/>
      </c>
      <c r="D1" s="162"/>
      <c r="E1" s="162"/>
      <c r="F1" s="162"/>
      <c r="G1" s="162"/>
      <c r="H1" s="162"/>
      <c r="I1" s="162"/>
      <c r="J1" s="162"/>
      <c r="K1" s="162"/>
      <c r="L1" s="162"/>
      <c r="M1" s="162"/>
      <c r="N1" s="162"/>
      <c r="O1" s="162"/>
      <c r="P1" s="163"/>
    </row>
    <row r="2" spans="1:22" x14ac:dyDescent="0.2">
      <c r="A2" s="103" t="s">
        <v>14</v>
      </c>
    </row>
    <row r="3" spans="1:22" s="124" customFormat="1" ht="72" x14ac:dyDescent="0.2">
      <c r="A3" s="131" t="s">
        <v>103</v>
      </c>
      <c r="B3" s="131" t="s">
        <v>36</v>
      </c>
      <c r="C3" s="131" t="s">
        <v>118</v>
      </c>
      <c r="D3" s="131" t="s">
        <v>128</v>
      </c>
      <c r="E3" s="131" t="s">
        <v>119</v>
      </c>
      <c r="F3" s="131" t="s">
        <v>120</v>
      </c>
      <c r="G3" s="131" t="s">
        <v>121</v>
      </c>
      <c r="H3" s="131" t="s">
        <v>122</v>
      </c>
      <c r="I3" s="131" t="s">
        <v>123</v>
      </c>
      <c r="J3" s="131" t="s">
        <v>124</v>
      </c>
      <c r="K3" s="131" t="s">
        <v>125</v>
      </c>
      <c r="L3" s="131" t="s">
        <v>129</v>
      </c>
      <c r="M3" s="131" t="s">
        <v>126</v>
      </c>
      <c r="N3" s="131" t="s">
        <v>127</v>
      </c>
      <c r="O3" s="131" t="s">
        <v>130</v>
      </c>
      <c r="P3" s="131" t="s">
        <v>15</v>
      </c>
      <c r="R3" s="156"/>
      <c r="S3" s="156"/>
      <c r="T3" s="156"/>
      <c r="U3" s="156"/>
      <c r="V3" s="122"/>
    </row>
    <row r="4" spans="1:22" ht="11.25" customHeight="1" x14ac:dyDescent="0.2">
      <c r="A4" s="14">
        <v>1</v>
      </c>
      <c r="B4" s="105" t="str">
        <f>Algemeen!B35</f>
        <v>Coördinatiekosten van het samenwerkingsverband</v>
      </c>
      <c r="C4" s="15">
        <f>IF((A15=1),P15,0)+IF((A16=1),P16,0)+IF((A17=1),P17,0)+IF((A18=1),P18,0)+IF((A19=1),P19,0)+IF((A20=1),P20,0)+IF((A21=1),P21,0)+IF((A22=1),P22,0)+IF((A23=1),P23,0)+IF((A24=1),P24,0)+IF((A25=1),P25,0)+IF((A26=1),P26,0)+IF((A27=1),P27,0)+IF((A28=1),P28,0)+IF((A29=1),P29,0)+IF((A30=1),P30,0)+IF((A31=1),P31,0)+IF((A32=1),P32,0)+IF((A33=1),P33,0)+IF((A34=1),P34,0)+IF((A35=1),P35,0)+IF((A36=1),P36,0)+IF((A37=1),P37,0)+IF((A38=1),P38,0)+IF((A39=1),P39,0)+IF((A40=1),P40,0)+IF((A41=1),P41,0)+IF((A42=1),P42,0)+IF((A43=1),P43,0)+IF((A44=1),P44,0)+IF((A45=1),P45,0)+IF((A46=1),P46,0)</f>
        <v>0</v>
      </c>
      <c r="D4" s="9"/>
      <c r="E4" s="25"/>
      <c r="F4" s="25"/>
      <c r="G4" s="25"/>
      <c r="H4" s="25"/>
      <c r="I4" s="25"/>
      <c r="J4" s="25"/>
      <c r="K4" s="25"/>
      <c r="L4" s="25"/>
      <c r="M4" s="25"/>
      <c r="N4" s="25"/>
      <c r="O4" s="25"/>
      <c r="P4" s="8">
        <f>C4+D4+E4+F4+G4+H4+J4+K4+L4+M4+N4+O4+I4</f>
        <v>0</v>
      </c>
    </row>
    <row r="5" spans="1:22" x14ac:dyDescent="0.2">
      <c r="A5" s="14">
        <v>2</v>
      </c>
      <c r="B5" s="105" t="str">
        <f>Algemeen!B36</f>
        <v>Verspreiden van de resultaten van het project</v>
      </c>
      <c r="C5" s="15">
        <f>IF((A15=2)*AND(I15&gt;0),P15,0)+IF((A16=2)*AND(I16&gt;0),P16,0)+IF((A17=2)*AND(I17&gt;0),P17,0)+IF((A18=2)*AND(I18&gt;0),P18,0)+IF((A19=2)*AND(I19&gt;0),P19,0)+IF((A20=2)*AND(I20&gt;0),P20,0)+IF((A21=2)*AND(I21&gt;0),P21,0)+IF((A22=2)*AND(I22&gt;0),P22,0)+IF((A23=2)*AND(I23&gt;0),P23,0)+IF((A24=2)*AND(I24&gt;0),P24,0)+IF((A25=2)*AND(I25&gt;0),P25,0)+IF((A26=2)*AND(I26&gt;0),P26,0)+IF((A27=2)*AND(I27&gt;0),P27,0)+IF((A28=2)*AND(I28&gt;0),P28,0)+IF((A29=2)*AND(I29&gt;0),P29,0)+IF((A30=2)*AND(I30&gt;0),P30,0)+IF((A31=2)*AND(I31&gt;0),P31,0)+IF((A32=2)*AND(I32&gt;0),P32,0)+IF((A33=2)*AND(I33&gt;0),P33,0)+IF((A34=2)*AND(I34&gt;0),P34,0)+IF((A35=2)*AND(I35&gt;0),P35,0)+IF((A36=2)*AND(I36&gt;0),P36,0)+IF((A37=2)*AND(I37&gt;0),P37,0)+IF((A38=2)*AND(I38&gt;0),P38,0)+IF((A39=2)*AND(I39&gt;0),P39,0)+IF((A40=2)*AND(I40&gt;0),P40,0)+IF((A41=2)*AND(I41&gt;0),P41,0)+IF((A42=2)*AND(I42&gt;0),P42,0)+IF((A43=2)*AND(I43&gt;0),P43,0)+IF((A44=2),P44,0)+IF((A45=2),P45,0)+IF((A46=2),P45,0)</f>
        <v>0</v>
      </c>
      <c r="D5" s="26"/>
      <c r="E5" s="9"/>
      <c r="F5" s="25"/>
      <c r="G5" s="25"/>
      <c r="H5" s="25"/>
      <c r="I5" s="25"/>
      <c r="J5" s="25"/>
      <c r="K5" s="25"/>
      <c r="L5" s="25"/>
      <c r="M5" s="25"/>
      <c r="N5" s="25"/>
      <c r="O5" s="25"/>
      <c r="P5" s="8">
        <f t="shared" ref="P5:P11" si="0">C5+D5+E5+F5+G5+H5+J5+K5+L5+M5+N5+O5+I5</f>
        <v>0</v>
      </c>
    </row>
    <row r="6" spans="1:22" x14ac:dyDescent="0.2">
      <c r="A6" s="14">
        <v>3</v>
      </c>
      <c r="B6" s="105" t="str">
        <f>Algemeen!B37</f>
        <v>Projectmanagement en projectadministratie</v>
      </c>
      <c r="C6" s="15">
        <f>IF((A15=3)*AND(I15&gt;0),P15,0)+IF((A16=3)*AND(I16&gt;0),P16,0)+IF((A17=3)*AND(I17&gt;0),P17,0)+IF((A18=3)*AND(I18&gt;0),P18,0)+IF((A19=3)*AND(I19&gt;0),P19,0)+IF((A20=3)*AND(I20&gt;0),P20,0)+IF((A21=3)*AND(I21&gt;0),P21,0)+IF((A22=3)*AND(I22&gt;0),P22,0)+IF((A23=3)*AND(I23&gt;0),P23,0)+IF((A24=3)*AND(I24&gt;0),P24,0)+IF((A25=3)*AND(I25&gt;0),P25,0)+IF((A26=3)*AND(I26&gt;0),P26,0)+IF((A27=3)*AND(I27&gt;0),P27,0)+IF((A28=3)*AND(I28&gt;0),P28,0)+IF((A29=3)*AND(I29&gt;0),P29,0)+IF((A30=3)*AND(I30&gt;0),P30,0)+IF((A31=3)*AND(I31&gt;0),P31,0)+IF((A32=3)*AND(I32&gt;0),P32,0)+IF((A33=3)*AND(I33&gt;0),P33,0)+IF((A34=3)*AND(I34&gt;0),P34,0)+IF((A35=3)*AND(I35&gt;0),P35,0)+IF((A36=3)*AND(I36&gt;0),P36,0)+IF((A37=3)*AND(I37&gt;0),P37,0)+IF((A38=3)*AND(I38&gt;0),P38,0)+IF((A39=3)*AND(I39&gt;0),P39,0)+IF((A40=3)*AND(I40&gt;0),P40,0)+IF((A41=3)*AND(I41&gt;0),P41,0)+IF((A42=3)*AND(I42&gt;0),P42,0)+IF((A43=3)*AND(I43&gt;0),P43,0)+IF((A44=3)*AND(I44&gt;0),P44,0)+IF((A45=3),P45,0)+IF((A46=3),P46,0)</f>
        <v>0</v>
      </c>
      <c r="D6" s="26"/>
      <c r="E6" s="25"/>
      <c r="F6" s="9"/>
      <c r="G6" s="25"/>
      <c r="H6" s="25"/>
      <c r="I6" s="25"/>
      <c r="J6" s="25"/>
      <c r="K6" s="25"/>
      <c r="L6" s="25"/>
      <c r="M6" s="25"/>
      <c r="N6" s="25"/>
      <c r="O6" s="25"/>
      <c r="P6" s="8">
        <f t="shared" si="0"/>
        <v>0</v>
      </c>
    </row>
    <row r="7" spans="1:22" x14ac:dyDescent="0.2">
      <c r="A7" s="14">
        <v>4</v>
      </c>
      <c r="B7" s="105" t="str">
        <f>Algemeen!B38</f>
        <v>Investeringen + kosten die daar betrekking op hebben</v>
      </c>
      <c r="C7" s="15">
        <f>IF((A15=4),P15,0)+IF((A16=4),P16,0)+IF((A17=4),P17,0)+IF((A18=4),P18,0)+IF((A19=4),P19,0)+IF((A20=4),P20,0)+IF((A21=4),P21,0)+IF((A22=4),P22,0)+IF((A23=4),P23,0)+IF((A24=4),P24,0)+IF((A25=4),P25,0)+IF((A26=4),P26,0)+IF((A27=4),P27,0)+IF((A28=4),P28,0)+IF((A29=4),P29,0)+IF((A30=4),P30,0)+IF((A31=4),P31,0)+IF((A32=4),P32,0)+IF((A33=4),P33,0)+IF((A34=4),P34,0)+IF((A35=4),P35,0)+IF((A36=4),P36,0)+IF((A37=4),P37,0)+IF((A38=4),P38,0)+IF((A39=4),P39,0)+IF((A40=4),P40,0)+IF((A41=4),P41,0)+IF((A42=4),P42,0)+IF((A43=4),P43,0)+IF((A44=4),P44,0)+IF((A45=4),P45,0)+IF((A46=4),P46,0)</f>
        <v>0</v>
      </c>
      <c r="D7" s="26"/>
      <c r="E7" s="25"/>
      <c r="F7" s="25"/>
      <c r="G7" s="9"/>
      <c r="H7" s="9"/>
      <c r="I7" s="9"/>
      <c r="J7" s="9"/>
      <c r="K7" s="9"/>
      <c r="L7" s="9"/>
      <c r="M7" s="9"/>
      <c r="N7" s="9"/>
      <c r="O7" s="25"/>
      <c r="P7" s="8">
        <f t="shared" si="0"/>
        <v>0</v>
      </c>
      <c r="R7" s="112"/>
    </row>
    <row r="8" spans="1:22" x14ac:dyDescent="0.2">
      <c r="A8" s="14">
        <v>5</v>
      </c>
      <c r="B8" s="105" t="str">
        <f>Algemeen!B39</f>
        <v>Investeringen + kosten die daar betrekking op hebben</v>
      </c>
      <c r="C8" s="15">
        <f>IF((A15=5)*AND(I15&gt;0),P15,0)+IF((A16=5)*AND(I16&gt;0),P16,0)+IF((A17=5)*AND(I17&gt;0),P17,0)+IF((A18=5)*AND(I18&gt;0),P18,0)+IF((A19=5)*AND(I19&gt;0),P19,0)+IF((A20=5)*AND(I20&gt;0),P20,0)+IF((A21=5)*AND(I21&gt;0),P21,0)+IF((A22=5)*AND(I22&gt;0),P22,0)+IF((A23=5)*AND(I23&gt;0),P23,0)+IF((A24=5)*AND(I24&gt;0),P24,0)+IF((A25=5)*AND(I25&gt;0),P25,0)+IF((A26=5)*AND(I26&gt;0),P26,0)+IF((A27=5)*AND(I27&gt;0),P27,0)+IF((A28=5)*AND(I28&gt;0),P28,0)+IF((A29=5)*AND(I29&gt;0),P29,0)+IF((A30=5)*AND(I30&gt;0),P30,0)+IF((A31=5)*AND(I31&gt;0),P31,0)+IF((A32=5)*AND(I32&gt;0),P32,0)+IF((A33=5)*AND(I33&gt;0),P33,0)+IF((A34=5)*AND(I34&gt;0),P34,0)+IF((A35=5)*AND(I35&gt;0),P35,0)+IF((A36=5)*AND(I36&gt;0),P36,0)+IF((A37=5)*AND(I37&gt;0),P37,0)+IF((A38=5)*AND(I38&gt;0),P38,0)+IF((A39=5)*AND(I39&gt;0),P39,0)+IF((A40=5)*AND(I40&gt;0),P40,0)+IF((A41=5)*AND(I41&gt;0),P41,0)+IF((A42=5)*AND(I42&gt;0),P42,0)+IF((A43=5)*AND(I43&gt;0),P43,0)+IF((A44=5)*AND(I44&gt;0),P44,0)+IF((A45=5),P45,0)+IF((A46=5),P46,0)</f>
        <v>0</v>
      </c>
      <c r="D8" s="26"/>
      <c r="E8" s="25"/>
      <c r="F8" s="25"/>
      <c r="G8" s="9"/>
      <c r="H8" s="9"/>
      <c r="I8" s="9"/>
      <c r="J8" s="9"/>
      <c r="K8" s="9"/>
      <c r="L8" s="9"/>
      <c r="M8" s="9"/>
      <c r="N8" s="9"/>
      <c r="O8" s="25"/>
      <c r="P8" s="8">
        <f t="shared" si="0"/>
        <v>0</v>
      </c>
    </row>
    <row r="9" spans="1:22" x14ac:dyDescent="0.2">
      <c r="A9" s="14">
        <v>6</v>
      </c>
      <c r="B9" s="105" t="str">
        <f>IF(Algemeen!B40="","",Algemeen!B40)</f>
        <v/>
      </c>
      <c r="C9" s="15">
        <f>IF((A15=6)*AND(I15&gt;0),P15,0)+IF((A16=6)*AND(I16&gt;0),P16,0)+IF((A17=6)*AND(I17&gt;0),P17,0)+IF((A18=6)*AND(I18&gt;0),P18,0)+IF((A19=6)*AND(I19&gt;0),P19,0)+IF((A20=6)*AND(I20&gt;0),P20,0)+IF((A21=6)*AND(I21&gt;0),P21,0)+IF((A22=6)*AND(I22&gt;0),P22,0)+IF((A23=6)*AND(I23&gt;0),P23,0)+IF((A24=6)*AND(I24&gt;0),P24,0)+IF((A25=6)*AND(I25&gt;0),P25,0)+IF((A26=6)*AND(I26&gt;0),P26,0)+IF((A27=6)*AND(I27&gt;0),P27,0)+IF((A28=6)*AND(I28&gt;0),P28,0)+IF((A29=6)*AND(I29&gt;0),P29,0)+IF((A30=6)*AND(I30&gt;0),P30,0)+IF((A31=6)*AND(I31&gt;0),P31,0)+IF((A32=6)*AND(I32&gt;0),P32,0)+IF((A33=6)*AND(I33&gt;0),P33,0)+IF((A34=6)*AND(I34&gt;0),P34,0)+IF((A35=6)*AND(I35&gt;0),P35,0)+IF((A36=6)*AND(I36&gt;0),P36,0)+IF((A37=6)*AND(I37&gt;0),P37,0)+IF((A38=6)*AND(I38&gt;0),P38,0)+IF((A39=6)*AND(I39&gt;0),P39,0)+IF((A40=6)*AND(I40&gt;0),P40,0)+IF((A41=6)*AND(I41&gt;0),P41,0)+IF((A42=6)*AND(I42&gt;0),P42,0)+IF((A43=6)*AND(I43&gt;0),P43,0)+IF((A44=6)*AND(I44&gt;0),P44,0)+IF((A45=6),P45,0)+IF((A46=6),P46,0)</f>
        <v>0</v>
      </c>
      <c r="D9" s="26"/>
      <c r="E9" s="25"/>
      <c r="F9" s="25"/>
      <c r="G9" s="25"/>
      <c r="H9" s="25"/>
      <c r="I9" s="25"/>
      <c r="J9" s="25"/>
      <c r="K9" s="25"/>
      <c r="L9" s="25"/>
      <c r="M9" s="25"/>
      <c r="N9" s="25"/>
      <c r="O9" s="9"/>
      <c r="P9" s="8">
        <f t="shared" si="0"/>
        <v>0</v>
      </c>
    </row>
    <row r="10" spans="1:22" x14ac:dyDescent="0.2">
      <c r="A10" s="14">
        <v>7</v>
      </c>
      <c r="B10" s="105" t="str">
        <f>IF(Algemeen!B41="","",Algemeen!B41)</f>
        <v/>
      </c>
      <c r="C10" s="15">
        <f>IF((A15=7)*AND(I15&gt;0),P15,0)+IF((A16=7)*AND(I16&gt;0),P16,0)+IF((A17=7)*AND(I17&gt;0),P17,0)+IF((A18=7)*AND(I18&gt;0),P18,0)+IF((A19=7)*AND(I19&gt;0),P19,0)+IF((A20=7)*AND(I20&gt;0),P20,0)+IF((A21=7)*AND(I21&gt;0),P21,0)+IF((A22=7)*AND(I22&gt;0),P22,0)+IF((A23=7)*AND(I23&gt;0),P23,0)+IF((A24=7)*AND(I24&gt;0),P24,0)+IF((A25=7)*AND(I25&gt;0),P25,0)+IF((A26=7)*AND(I26&gt;0),P26,0)+IF((A27=7)*AND(I27&gt;0),P27,0)+IF((A28=7)*AND(I28&gt;0),P28,0)+IF((A29=7)*AND(I29&gt;0),P29,0)+IF((A30=7)*AND(I30&gt;0),P30,0)+IF((A31=7)*AND(I31&gt;0),P31,0)+IF((A32=7)*AND(I32&gt;0),P32,0)+IF((A33=7)*AND(I33&gt;0),P33,0)+IF((A34=7)*AND(I34&gt;0),P34,0)+IF((A35=7)*AND(I35&gt;0),P35,0)+IF((A36=7)*AND(I36&gt;0),P36,0)+IF((A37=7)*AND(I37&gt;0),P37,0)+IF((A38=7)*AND(I38&gt;0),P38,0)+IF((A39=7)*AND(I39&gt;0),P39,0)+IF((A40=7)*AND(I40&gt;0),P40,0)+IF((A41=7)*AND(I41&gt;0),P41,0)+IF((A42=7)*AND(I42&gt;0),P42,0)+IF((A43=7)*AND(I43&gt;0),P43,0)+IF((A44=7)*AND(I44&gt;0),P44,0)+IF((A45=7),P45,0)+IF((A46=7),P46,0)</f>
        <v>0</v>
      </c>
      <c r="D10" s="26"/>
      <c r="E10" s="25"/>
      <c r="F10" s="25"/>
      <c r="G10" s="25"/>
      <c r="H10" s="25"/>
      <c r="I10" s="25"/>
      <c r="J10" s="25"/>
      <c r="K10" s="25"/>
      <c r="L10" s="25"/>
      <c r="M10" s="25"/>
      <c r="N10" s="25"/>
      <c r="O10" s="9"/>
      <c r="P10" s="8">
        <f t="shared" si="0"/>
        <v>0</v>
      </c>
    </row>
    <row r="11" spans="1:22" x14ac:dyDescent="0.2">
      <c r="A11" s="14">
        <v>8</v>
      </c>
      <c r="B11" s="105" t="str">
        <f>IF(Algemeen!B42="","",Algemeen!B42)</f>
        <v/>
      </c>
      <c r="C11" s="15">
        <f>IF((A15=8),P15,0)+IF((A16=8),P16,0)+IF((A17=8),P17,0)+IF((A18=8),P18,0)+IF((A19=8),P19,0)+IF((A20=8),P20,0)+IF((A21=8),P21,0)+IF((A22=8),P22,0)+IF((A23=8),P23,0)+IF((A24=8),P24,0)+IF((A25=8),P25,0)+IF((A26=8),P26,0)+IF((A27=8),P27,0)+IF((A28=8),P28,0)+IF((A29=8),P29,0)+IF((A30=8),P30,0)+IF((A31=8),P31,0)+IF((A32=8),P32,0)+IF((A33=8),P33,0)+IF((A34=8),P34,0)+IF((A35=8),P35,0)+IF((A36=8),P36,0)+IF((A37=8),P37,0)+IF((A38=8),P38,0)+IF((A39=8),P39,0)+IF((A40=8),P40,0)+IF((A41=8),P41,0)+IF((A42=8),P42,0)+IF((A43=8),P43,0)+IF((A44=8),P44,0)+IF((A45=8),P45,0)+IF((A46=8),P46,0)</f>
        <v>0</v>
      </c>
      <c r="D11" s="26"/>
      <c r="E11" s="25"/>
      <c r="F11" s="25"/>
      <c r="G11" s="25"/>
      <c r="H11" s="25"/>
      <c r="I11" s="25"/>
      <c r="J11" s="25"/>
      <c r="K11" s="25"/>
      <c r="L11" s="25"/>
      <c r="M11" s="25"/>
      <c r="N11" s="25"/>
      <c r="O11" s="9"/>
      <c r="P11" s="8">
        <f t="shared" si="0"/>
        <v>0</v>
      </c>
    </row>
    <row r="12" spans="1:22" x14ac:dyDescent="0.2">
      <c r="A12" s="11" t="s">
        <v>16</v>
      </c>
      <c r="B12" s="106"/>
      <c r="C12" s="12">
        <f t="shared" ref="C12:K12" si="1">C4+C5+C6+C7+C8+C9+C10+C11</f>
        <v>0</v>
      </c>
      <c r="D12" s="12">
        <f t="shared" si="1"/>
        <v>0</v>
      </c>
      <c r="E12" s="12">
        <f t="shared" si="1"/>
        <v>0</v>
      </c>
      <c r="F12" s="12">
        <f t="shared" si="1"/>
        <v>0</v>
      </c>
      <c r="G12" s="12">
        <f t="shared" si="1"/>
        <v>0</v>
      </c>
      <c r="H12" s="12">
        <f t="shared" si="1"/>
        <v>0</v>
      </c>
      <c r="I12" s="12">
        <f t="shared" si="1"/>
        <v>0</v>
      </c>
      <c r="J12" s="12">
        <f t="shared" si="1"/>
        <v>0</v>
      </c>
      <c r="K12" s="12">
        <f t="shared" si="1"/>
        <v>0</v>
      </c>
      <c r="L12" s="12">
        <f t="shared" ref="L12" si="2">L4+L5+L6+L7+L8+L9+L10+L11</f>
        <v>0</v>
      </c>
      <c r="M12" s="12">
        <f>M4+M5+M6+M7+M8+M9+M10+M11</f>
        <v>0</v>
      </c>
      <c r="N12" s="12">
        <f>N4+N5+N6+N7+N8+N9+N10+N11</f>
        <v>0</v>
      </c>
      <c r="O12" s="12">
        <f>O4+O5+O6+O7+O8+O9+O10+O11</f>
        <v>0</v>
      </c>
      <c r="P12" s="12">
        <f>P4+P5+P6+P7+P8+P9+P10+P11</f>
        <v>0</v>
      </c>
    </row>
    <row r="13" spans="1:22" x14ac:dyDescent="0.2">
      <c r="J13" s="4"/>
      <c r="K13" s="4"/>
    </row>
    <row r="14" spans="1:22" s="124" customFormat="1" ht="60" x14ac:dyDescent="0.2">
      <c r="A14" s="132" t="s">
        <v>103</v>
      </c>
      <c r="B14" s="164" t="s">
        <v>107</v>
      </c>
      <c r="C14" s="165"/>
      <c r="D14" s="165"/>
      <c r="E14" s="165"/>
      <c r="F14" s="165"/>
      <c r="G14" s="165"/>
      <c r="H14" s="166"/>
      <c r="I14" s="132" t="s">
        <v>131</v>
      </c>
      <c r="J14" s="133" t="s">
        <v>105</v>
      </c>
      <c r="K14" s="133" t="s">
        <v>132</v>
      </c>
      <c r="L14" s="134" t="s">
        <v>133</v>
      </c>
      <c r="M14" s="135" t="s">
        <v>95</v>
      </c>
      <c r="N14" s="136" t="s">
        <v>96</v>
      </c>
      <c r="O14" s="132" t="s">
        <v>97</v>
      </c>
      <c r="P14" s="132" t="s">
        <v>102</v>
      </c>
      <c r="R14" s="157" t="s">
        <v>101</v>
      </c>
      <c r="S14" s="158"/>
      <c r="U14" s="122"/>
      <c r="V14" s="122"/>
    </row>
    <row r="15" spans="1:22" ht="11.25" customHeight="1" x14ac:dyDescent="0.2">
      <c r="A15" s="123"/>
      <c r="B15" s="153"/>
      <c r="C15" s="154"/>
      <c r="D15" s="154"/>
      <c r="E15" s="154"/>
      <c r="F15" s="154"/>
      <c r="G15" s="154"/>
      <c r="H15" s="155"/>
      <c r="I15" s="111"/>
      <c r="J15" s="104"/>
      <c r="K15" s="104"/>
      <c r="L15" s="115"/>
      <c r="M15" s="114"/>
      <c r="N15" s="109" t="str">
        <f t="shared" ref="N15:N46" si="3">IF(K15="Eigen arbeid",35,"")</f>
        <v/>
      </c>
      <c r="O15" s="110">
        <f t="shared" ref="O15:O46" si="4">IF(K15="Loonkosten",(V15),IF(K15="Eigen arbeid",N15,IF(K15="IKS",M15,0)))</f>
        <v>0</v>
      </c>
      <c r="P15" s="13">
        <f t="shared" ref="P15:P46" si="5">IF(I15="",0,O15*I15)</f>
        <v>0</v>
      </c>
      <c r="U15" s="122" t="str">
        <f>IF(L15="","",(L15*1.435*1.15/1720*(40/Algemeen!D$27)))</f>
        <v/>
      </c>
      <c r="V15" s="122">
        <f>IF(U15="",0,(ROUNDUP(U15,2)))</f>
        <v>0</v>
      </c>
    </row>
    <row r="16" spans="1:22" x14ac:dyDescent="0.2">
      <c r="A16" s="123"/>
      <c r="B16" s="153"/>
      <c r="C16" s="154"/>
      <c r="D16" s="154"/>
      <c r="E16" s="154"/>
      <c r="F16" s="154"/>
      <c r="G16" s="154"/>
      <c r="H16" s="155"/>
      <c r="I16" s="111"/>
      <c r="J16" s="104"/>
      <c r="K16" s="108"/>
      <c r="L16" s="115"/>
      <c r="M16" s="114"/>
      <c r="N16" s="109" t="str">
        <f t="shared" si="3"/>
        <v/>
      </c>
      <c r="O16" s="110">
        <f t="shared" si="4"/>
        <v>0</v>
      </c>
      <c r="P16" s="13">
        <f t="shared" si="5"/>
        <v>0</v>
      </c>
      <c r="R16" s="173" t="s">
        <v>106</v>
      </c>
      <c r="S16" s="174"/>
      <c r="U16" s="122" t="str">
        <f>IF(L16="","",(L16*1.435*1.15/1720*(40/Algemeen!D$27)))</f>
        <v/>
      </c>
      <c r="V16" s="122">
        <f t="shared" ref="V16:V46" si="6">IF(U16="",0,(ROUNDUP(U16,2)))</f>
        <v>0</v>
      </c>
    </row>
    <row r="17" spans="1:22" x14ac:dyDescent="0.2">
      <c r="A17" s="123"/>
      <c r="B17" s="153"/>
      <c r="C17" s="154"/>
      <c r="D17" s="154"/>
      <c r="E17" s="154"/>
      <c r="F17" s="154"/>
      <c r="G17" s="154"/>
      <c r="H17" s="155"/>
      <c r="I17" s="111"/>
      <c r="J17" s="104"/>
      <c r="K17" s="108"/>
      <c r="L17" s="115"/>
      <c r="M17" s="114"/>
      <c r="N17" s="109" t="str">
        <f t="shared" si="3"/>
        <v/>
      </c>
      <c r="O17" s="110">
        <f t="shared" si="4"/>
        <v>0</v>
      </c>
      <c r="P17" s="13">
        <f t="shared" si="5"/>
        <v>0</v>
      </c>
      <c r="R17" s="175"/>
      <c r="S17" s="176"/>
      <c r="U17" s="122" t="str">
        <f>IF(L17="","",(L17*1.435*1.15/1720*(40/Algemeen!D$27)))</f>
        <v/>
      </c>
      <c r="V17" s="122">
        <f t="shared" si="6"/>
        <v>0</v>
      </c>
    </row>
    <row r="18" spans="1:22" x14ac:dyDescent="0.2">
      <c r="A18" s="123"/>
      <c r="B18" s="153"/>
      <c r="C18" s="154"/>
      <c r="D18" s="154"/>
      <c r="E18" s="154"/>
      <c r="F18" s="154"/>
      <c r="G18" s="154"/>
      <c r="H18" s="155"/>
      <c r="I18" s="111"/>
      <c r="J18" s="104"/>
      <c r="K18" s="108"/>
      <c r="L18" s="115"/>
      <c r="M18" s="114"/>
      <c r="N18" s="109" t="str">
        <f t="shared" si="3"/>
        <v/>
      </c>
      <c r="O18" s="110">
        <f t="shared" si="4"/>
        <v>0</v>
      </c>
      <c r="P18" s="13">
        <f t="shared" si="5"/>
        <v>0</v>
      </c>
      <c r="R18" s="175"/>
      <c r="S18" s="176"/>
      <c r="U18" s="122" t="str">
        <f>IF(L18="","",(L18*1.435*1.15/1720*(40/Algemeen!D$27)))</f>
        <v/>
      </c>
      <c r="V18" s="122">
        <f t="shared" si="6"/>
        <v>0</v>
      </c>
    </row>
    <row r="19" spans="1:22" ht="11.25" customHeight="1" x14ac:dyDescent="0.2">
      <c r="A19" s="123"/>
      <c r="B19" s="153"/>
      <c r="C19" s="154"/>
      <c r="D19" s="154"/>
      <c r="E19" s="154"/>
      <c r="F19" s="154"/>
      <c r="G19" s="154"/>
      <c r="H19" s="155"/>
      <c r="I19" s="111"/>
      <c r="J19" s="104"/>
      <c r="K19" s="108"/>
      <c r="L19" s="115"/>
      <c r="M19" s="114"/>
      <c r="N19" s="109" t="str">
        <f t="shared" si="3"/>
        <v/>
      </c>
      <c r="O19" s="110">
        <f t="shared" si="4"/>
        <v>0</v>
      </c>
      <c r="P19" s="13">
        <f t="shared" si="5"/>
        <v>0</v>
      </c>
      <c r="R19" s="175"/>
      <c r="S19" s="176"/>
      <c r="U19" s="122" t="str">
        <f>IF(L19="","",(L19*1.435*1.15/1720*(40/Algemeen!D$27)))</f>
        <v/>
      </c>
      <c r="V19" s="122">
        <f t="shared" si="6"/>
        <v>0</v>
      </c>
    </row>
    <row r="20" spans="1:22" x14ac:dyDescent="0.2">
      <c r="A20" s="123"/>
      <c r="B20" s="153"/>
      <c r="C20" s="154"/>
      <c r="D20" s="154"/>
      <c r="E20" s="154"/>
      <c r="F20" s="154"/>
      <c r="G20" s="154"/>
      <c r="H20" s="155"/>
      <c r="I20" s="111"/>
      <c r="J20" s="104"/>
      <c r="K20" s="108"/>
      <c r="L20" s="115"/>
      <c r="M20" s="114"/>
      <c r="N20" s="109" t="str">
        <f t="shared" si="3"/>
        <v/>
      </c>
      <c r="O20" s="110">
        <f t="shared" si="4"/>
        <v>0</v>
      </c>
      <c r="P20" s="13">
        <f t="shared" si="5"/>
        <v>0</v>
      </c>
      <c r="R20" s="175"/>
      <c r="S20" s="176"/>
      <c r="U20" s="122" t="str">
        <f>IF(L20="","",(L20*1.435*1.15/1720*(40/Algemeen!D$27)))</f>
        <v/>
      </c>
      <c r="V20" s="122">
        <f t="shared" si="6"/>
        <v>0</v>
      </c>
    </row>
    <row r="21" spans="1:22" x14ac:dyDescent="0.2">
      <c r="A21" s="123"/>
      <c r="B21" s="153"/>
      <c r="C21" s="154"/>
      <c r="D21" s="154"/>
      <c r="E21" s="154"/>
      <c r="F21" s="154"/>
      <c r="G21" s="154"/>
      <c r="H21" s="155"/>
      <c r="I21" s="111"/>
      <c r="J21" s="104"/>
      <c r="K21" s="108"/>
      <c r="L21" s="115"/>
      <c r="M21" s="114"/>
      <c r="N21" s="109" t="str">
        <f t="shared" si="3"/>
        <v/>
      </c>
      <c r="O21" s="110">
        <f t="shared" si="4"/>
        <v>0</v>
      </c>
      <c r="P21" s="13">
        <f t="shared" si="5"/>
        <v>0</v>
      </c>
      <c r="R21" s="175"/>
      <c r="S21" s="176"/>
      <c r="U21" s="122" t="str">
        <f>IF(L21="","",(L21*1.435*1.15/1720*(40/Algemeen!D$27)))</f>
        <v/>
      </c>
      <c r="V21" s="122">
        <f t="shared" si="6"/>
        <v>0</v>
      </c>
    </row>
    <row r="22" spans="1:22" ht="11.25" customHeight="1" x14ac:dyDescent="0.2">
      <c r="A22" s="123"/>
      <c r="B22" s="153"/>
      <c r="C22" s="154"/>
      <c r="D22" s="154"/>
      <c r="E22" s="154"/>
      <c r="F22" s="154"/>
      <c r="G22" s="154"/>
      <c r="H22" s="155"/>
      <c r="I22" s="111"/>
      <c r="J22" s="104"/>
      <c r="K22" s="108"/>
      <c r="L22" s="115"/>
      <c r="M22" s="114"/>
      <c r="N22" s="109" t="str">
        <f t="shared" si="3"/>
        <v/>
      </c>
      <c r="O22" s="110">
        <f t="shared" si="4"/>
        <v>0</v>
      </c>
      <c r="P22" s="13">
        <f t="shared" si="5"/>
        <v>0</v>
      </c>
      <c r="R22" s="175"/>
      <c r="S22" s="176"/>
      <c r="U22" s="122" t="str">
        <f>IF(L22="","",(L22*1.435*1.15/1720*(40/Algemeen!D$27)))</f>
        <v/>
      </c>
      <c r="V22" s="122">
        <f t="shared" si="6"/>
        <v>0</v>
      </c>
    </row>
    <row r="23" spans="1:22" x14ac:dyDescent="0.2">
      <c r="A23" s="123"/>
      <c r="B23" s="153"/>
      <c r="C23" s="154"/>
      <c r="D23" s="154"/>
      <c r="E23" s="154"/>
      <c r="F23" s="154"/>
      <c r="G23" s="154"/>
      <c r="H23" s="155"/>
      <c r="I23" s="111"/>
      <c r="J23" s="104"/>
      <c r="K23" s="108"/>
      <c r="L23" s="115"/>
      <c r="M23" s="114"/>
      <c r="N23" s="109" t="str">
        <f t="shared" si="3"/>
        <v/>
      </c>
      <c r="O23" s="110">
        <f t="shared" si="4"/>
        <v>0</v>
      </c>
      <c r="P23" s="13">
        <f t="shared" si="5"/>
        <v>0</v>
      </c>
      <c r="R23" s="175"/>
      <c r="S23" s="176"/>
      <c r="U23" s="122" t="str">
        <f>IF(L23="","",(L23*1.435*1.15/1720*(40/Algemeen!D$27)))</f>
        <v/>
      </c>
      <c r="V23" s="122">
        <f t="shared" si="6"/>
        <v>0</v>
      </c>
    </row>
    <row r="24" spans="1:22" x14ac:dyDescent="0.2">
      <c r="A24" s="123"/>
      <c r="B24" s="153"/>
      <c r="C24" s="154"/>
      <c r="D24" s="154"/>
      <c r="E24" s="154"/>
      <c r="F24" s="154"/>
      <c r="G24" s="154"/>
      <c r="H24" s="155"/>
      <c r="I24" s="111"/>
      <c r="J24" s="104"/>
      <c r="K24" s="108"/>
      <c r="L24" s="115"/>
      <c r="M24" s="114"/>
      <c r="N24" s="109" t="str">
        <f t="shared" si="3"/>
        <v/>
      </c>
      <c r="O24" s="110">
        <f t="shared" si="4"/>
        <v>0</v>
      </c>
      <c r="P24" s="13">
        <f t="shared" si="5"/>
        <v>0</v>
      </c>
      <c r="R24" s="175"/>
      <c r="S24" s="176"/>
      <c r="U24" s="122" t="str">
        <f>IF(L24="","",(L24*1.435*1.15/1720*(40/Algemeen!D$27)))</f>
        <v/>
      </c>
      <c r="V24" s="122">
        <f t="shared" si="6"/>
        <v>0</v>
      </c>
    </row>
    <row r="25" spans="1:22" x14ac:dyDescent="0.2">
      <c r="A25" s="123"/>
      <c r="B25" s="153"/>
      <c r="C25" s="154"/>
      <c r="D25" s="154"/>
      <c r="E25" s="154"/>
      <c r="F25" s="154"/>
      <c r="G25" s="154"/>
      <c r="H25" s="155"/>
      <c r="I25" s="111"/>
      <c r="J25" s="104"/>
      <c r="K25" s="108"/>
      <c r="L25" s="115"/>
      <c r="M25" s="114"/>
      <c r="N25" s="109" t="str">
        <f t="shared" si="3"/>
        <v/>
      </c>
      <c r="O25" s="110">
        <f t="shared" si="4"/>
        <v>0</v>
      </c>
      <c r="P25" s="13">
        <f t="shared" si="5"/>
        <v>0</v>
      </c>
      <c r="R25" s="175"/>
      <c r="S25" s="176"/>
      <c r="U25" s="122" t="str">
        <f>IF(L25="","",(L25*1.435*1.15/1720*(40/Algemeen!D$27)))</f>
        <v/>
      </c>
      <c r="V25" s="122">
        <f t="shared" si="6"/>
        <v>0</v>
      </c>
    </row>
    <row r="26" spans="1:22" ht="11.25" customHeight="1" x14ac:dyDescent="0.2">
      <c r="A26" s="123"/>
      <c r="B26" s="153"/>
      <c r="C26" s="154"/>
      <c r="D26" s="154"/>
      <c r="E26" s="154"/>
      <c r="F26" s="154"/>
      <c r="G26" s="154"/>
      <c r="H26" s="155"/>
      <c r="I26" s="111"/>
      <c r="J26" s="104"/>
      <c r="K26" s="108"/>
      <c r="L26" s="115"/>
      <c r="M26" s="114"/>
      <c r="N26" s="109" t="str">
        <f t="shared" si="3"/>
        <v/>
      </c>
      <c r="O26" s="110">
        <f t="shared" si="4"/>
        <v>0</v>
      </c>
      <c r="P26" s="13">
        <f t="shared" si="5"/>
        <v>0</v>
      </c>
      <c r="R26" s="175"/>
      <c r="S26" s="176"/>
      <c r="U26" s="122" t="str">
        <f>IF(L26="","",(L26*1.435*1.15/1720*(40/Algemeen!D$27)))</f>
        <v/>
      </c>
      <c r="V26" s="122">
        <f t="shared" si="6"/>
        <v>0</v>
      </c>
    </row>
    <row r="27" spans="1:22" x14ac:dyDescent="0.2">
      <c r="A27" s="123"/>
      <c r="B27" s="153"/>
      <c r="C27" s="154"/>
      <c r="D27" s="154"/>
      <c r="E27" s="154"/>
      <c r="F27" s="154"/>
      <c r="G27" s="154"/>
      <c r="H27" s="155"/>
      <c r="I27" s="111"/>
      <c r="J27" s="104"/>
      <c r="K27" s="108"/>
      <c r="L27" s="115"/>
      <c r="M27" s="114"/>
      <c r="N27" s="109" t="str">
        <f t="shared" si="3"/>
        <v/>
      </c>
      <c r="O27" s="110">
        <f t="shared" si="4"/>
        <v>0</v>
      </c>
      <c r="P27" s="13">
        <f t="shared" si="5"/>
        <v>0</v>
      </c>
      <c r="R27" s="175"/>
      <c r="S27" s="176"/>
      <c r="U27" s="122" t="str">
        <f>IF(L27="","",(L27*1.435*1.15/1720*(40/Algemeen!D$27)))</f>
        <v/>
      </c>
      <c r="V27" s="122">
        <f t="shared" si="6"/>
        <v>0</v>
      </c>
    </row>
    <row r="28" spans="1:22" x14ac:dyDescent="0.2">
      <c r="A28" s="123"/>
      <c r="B28" s="153"/>
      <c r="C28" s="154"/>
      <c r="D28" s="154"/>
      <c r="E28" s="154"/>
      <c r="F28" s="154"/>
      <c r="G28" s="154"/>
      <c r="H28" s="155"/>
      <c r="I28" s="111"/>
      <c r="J28" s="104"/>
      <c r="K28" s="108"/>
      <c r="L28" s="115"/>
      <c r="M28" s="114"/>
      <c r="N28" s="109" t="str">
        <f t="shared" si="3"/>
        <v/>
      </c>
      <c r="O28" s="110">
        <f t="shared" si="4"/>
        <v>0</v>
      </c>
      <c r="P28" s="13">
        <f t="shared" si="5"/>
        <v>0</v>
      </c>
      <c r="R28" s="175"/>
      <c r="S28" s="176"/>
      <c r="U28" s="122" t="str">
        <f>IF(L28="","",(L28*1.435*1.15/1720*(40/Algemeen!D$27)))</f>
        <v/>
      </c>
      <c r="V28" s="122">
        <f t="shared" si="6"/>
        <v>0</v>
      </c>
    </row>
    <row r="29" spans="1:22" x14ac:dyDescent="0.2">
      <c r="A29" s="123"/>
      <c r="B29" s="153"/>
      <c r="C29" s="154"/>
      <c r="D29" s="154"/>
      <c r="E29" s="154"/>
      <c r="F29" s="154"/>
      <c r="G29" s="154"/>
      <c r="H29" s="155"/>
      <c r="I29" s="111"/>
      <c r="J29" s="104"/>
      <c r="K29" s="108"/>
      <c r="L29" s="115"/>
      <c r="M29" s="114"/>
      <c r="N29" s="109" t="str">
        <f t="shared" si="3"/>
        <v/>
      </c>
      <c r="O29" s="110">
        <f t="shared" si="4"/>
        <v>0</v>
      </c>
      <c r="P29" s="13">
        <f t="shared" si="5"/>
        <v>0</v>
      </c>
      <c r="R29" s="177"/>
      <c r="S29" s="178"/>
      <c r="U29" s="122" t="str">
        <f>IF(L29="","",(L29*1.435*1.15/1720*(40/Algemeen!D$27)))</f>
        <v/>
      </c>
      <c r="V29" s="122">
        <f t="shared" si="6"/>
        <v>0</v>
      </c>
    </row>
    <row r="30" spans="1:22" x14ac:dyDescent="0.2">
      <c r="A30" s="123"/>
      <c r="B30" s="153"/>
      <c r="C30" s="154"/>
      <c r="D30" s="154"/>
      <c r="E30" s="154"/>
      <c r="F30" s="154"/>
      <c r="G30" s="154"/>
      <c r="H30" s="155"/>
      <c r="I30" s="111"/>
      <c r="J30" s="104"/>
      <c r="K30" s="108"/>
      <c r="L30" s="115"/>
      <c r="M30" s="114"/>
      <c r="N30" s="109" t="str">
        <f t="shared" si="3"/>
        <v/>
      </c>
      <c r="O30" s="110">
        <f t="shared" si="4"/>
        <v>0</v>
      </c>
      <c r="P30" s="13">
        <f t="shared" si="5"/>
        <v>0</v>
      </c>
      <c r="U30" s="122" t="str">
        <f>IF(L30="","",(L30*1.435*1.15/1720*(40/Algemeen!D$27)))</f>
        <v/>
      </c>
      <c r="V30" s="122">
        <f t="shared" si="6"/>
        <v>0</v>
      </c>
    </row>
    <row r="31" spans="1:22" x14ac:dyDescent="0.2">
      <c r="A31" s="123"/>
      <c r="B31" s="153"/>
      <c r="C31" s="154"/>
      <c r="D31" s="154"/>
      <c r="E31" s="154"/>
      <c r="F31" s="154"/>
      <c r="G31" s="154"/>
      <c r="H31" s="155"/>
      <c r="I31" s="111"/>
      <c r="J31" s="104"/>
      <c r="K31" s="108"/>
      <c r="L31" s="115"/>
      <c r="M31" s="114"/>
      <c r="N31" s="109" t="str">
        <f t="shared" si="3"/>
        <v/>
      </c>
      <c r="O31" s="110">
        <f t="shared" si="4"/>
        <v>0</v>
      </c>
      <c r="P31" s="13">
        <f t="shared" si="5"/>
        <v>0</v>
      </c>
      <c r="R31" s="179" t="s">
        <v>98</v>
      </c>
      <c r="S31" s="180"/>
      <c r="U31" s="122" t="str">
        <f>IF(L31="","",(L31*1.435*1.15/1720*(40/Algemeen!D$27)))</f>
        <v/>
      </c>
      <c r="V31" s="122">
        <f t="shared" si="6"/>
        <v>0</v>
      </c>
    </row>
    <row r="32" spans="1:22" x14ac:dyDescent="0.2">
      <c r="A32" s="123"/>
      <c r="B32" s="153"/>
      <c r="C32" s="154"/>
      <c r="D32" s="154"/>
      <c r="E32" s="154"/>
      <c r="F32" s="154"/>
      <c r="G32" s="154"/>
      <c r="H32" s="155"/>
      <c r="I32" s="111"/>
      <c r="J32" s="104"/>
      <c r="K32" s="108"/>
      <c r="L32" s="115"/>
      <c r="M32" s="114"/>
      <c r="N32" s="109" t="str">
        <f t="shared" si="3"/>
        <v/>
      </c>
      <c r="O32" s="110">
        <f t="shared" si="4"/>
        <v>0</v>
      </c>
      <c r="P32" s="13">
        <f t="shared" si="5"/>
        <v>0</v>
      </c>
      <c r="R32" s="181"/>
      <c r="S32" s="182"/>
      <c r="U32" s="122" t="str">
        <f>IF(L32="","",(L32*1.435*1.15/1720*(40/Algemeen!D$27)))</f>
        <v/>
      </c>
      <c r="V32" s="122">
        <f t="shared" si="6"/>
        <v>0</v>
      </c>
    </row>
    <row r="33" spans="1:22" x14ac:dyDescent="0.2">
      <c r="A33" s="123"/>
      <c r="B33" s="153"/>
      <c r="C33" s="154"/>
      <c r="D33" s="154"/>
      <c r="E33" s="154"/>
      <c r="F33" s="154"/>
      <c r="G33" s="154"/>
      <c r="H33" s="155"/>
      <c r="I33" s="111"/>
      <c r="J33" s="104"/>
      <c r="K33" s="108"/>
      <c r="L33" s="115"/>
      <c r="M33" s="114"/>
      <c r="N33" s="109" t="str">
        <f t="shared" si="3"/>
        <v/>
      </c>
      <c r="O33" s="110">
        <f t="shared" si="4"/>
        <v>0</v>
      </c>
      <c r="P33" s="13">
        <f t="shared" si="5"/>
        <v>0</v>
      </c>
      <c r="R33" s="181"/>
      <c r="S33" s="182"/>
      <c r="U33" s="122" t="str">
        <f>IF(L33="","",(L33*1.435*1.15/1720*(40/Algemeen!D$27)))</f>
        <v/>
      </c>
      <c r="V33" s="122">
        <f t="shared" si="6"/>
        <v>0</v>
      </c>
    </row>
    <row r="34" spans="1:22" x14ac:dyDescent="0.2">
      <c r="A34" s="123"/>
      <c r="B34" s="153"/>
      <c r="C34" s="154"/>
      <c r="D34" s="154"/>
      <c r="E34" s="154"/>
      <c r="F34" s="154"/>
      <c r="G34" s="154"/>
      <c r="H34" s="155"/>
      <c r="I34" s="111"/>
      <c r="J34" s="104"/>
      <c r="K34" s="108"/>
      <c r="L34" s="115"/>
      <c r="M34" s="114"/>
      <c r="N34" s="109" t="str">
        <f t="shared" si="3"/>
        <v/>
      </c>
      <c r="O34" s="110">
        <f t="shared" si="4"/>
        <v>0</v>
      </c>
      <c r="P34" s="13">
        <f t="shared" si="5"/>
        <v>0</v>
      </c>
      <c r="R34" s="181"/>
      <c r="S34" s="182"/>
      <c r="U34" s="122" t="str">
        <f>IF(L34="","",(L34*1.435*1.15/1720*(40/Algemeen!D$27)))</f>
        <v/>
      </c>
      <c r="V34" s="122">
        <f t="shared" si="6"/>
        <v>0</v>
      </c>
    </row>
    <row r="35" spans="1:22" x14ac:dyDescent="0.2">
      <c r="A35" s="123"/>
      <c r="B35" s="153"/>
      <c r="C35" s="154"/>
      <c r="D35" s="154"/>
      <c r="E35" s="154"/>
      <c r="F35" s="154"/>
      <c r="G35" s="154"/>
      <c r="H35" s="155"/>
      <c r="I35" s="111"/>
      <c r="J35" s="104"/>
      <c r="K35" s="108"/>
      <c r="L35" s="115"/>
      <c r="M35" s="114"/>
      <c r="N35" s="109" t="str">
        <f t="shared" si="3"/>
        <v/>
      </c>
      <c r="O35" s="110">
        <f t="shared" si="4"/>
        <v>0</v>
      </c>
      <c r="P35" s="13">
        <f t="shared" si="5"/>
        <v>0</v>
      </c>
      <c r="R35" s="181"/>
      <c r="S35" s="182"/>
      <c r="U35" s="122" t="str">
        <f>IF(L35="","",(L35*1.435*1.15/1720*(40/Algemeen!D$27)))</f>
        <v/>
      </c>
      <c r="V35" s="122">
        <f t="shared" si="6"/>
        <v>0</v>
      </c>
    </row>
    <row r="36" spans="1:22" x14ac:dyDescent="0.2">
      <c r="A36" s="123"/>
      <c r="B36" s="153"/>
      <c r="C36" s="154"/>
      <c r="D36" s="154"/>
      <c r="E36" s="154"/>
      <c r="F36" s="154"/>
      <c r="G36" s="154"/>
      <c r="H36" s="155"/>
      <c r="I36" s="111"/>
      <c r="J36" s="104"/>
      <c r="K36" s="108"/>
      <c r="L36" s="115"/>
      <c r="M36" s="114"/>
      <c r="N36" s="109" t="str">
        <f t="shared" si="3"/>
        <v/>
      </c>
      <c r="O36" s="110">
        <f t="shared" si="4"/>
        <v>0</v>
      </c>
      <c r="P36" s="13">
        <f t="shared" si="5"/>
        <v>0</v>
      </c>
      <c r="R36" s="181"/>
      <c r="S36" s="182"/>
      <c r="U36" s="122" t="str">
        <f>IF(L36="","",(L36*1.435*1.15/1720*(40/Algemeen!D$27)))</f>
        <v/>
      </c>
      <c r="V36" s="122">
        <f t="shared" si="6"/>
        <v>0</v>
      </c>
    </row>
    <row r="37" spans="1:22" x14ac:dyDescent="0.2">
      <c r="A37" s="123"/>
      <c r="B37" s="153"/>
      <c r="C37" s="154"/>
      <c r="D37" s="154"/>
      <c r="E37" s="154"/>
      <c r="F37" s="154"/>
      <c r="G37" s="154"/>
      <c r="H37" s="155"/>
      <c r="I37" s="111"/>
      <c r="J37" s="104"/>
      <c r="K37" s="108"/>
      <c r="L37" s="115"/>
      <c r="M37" s="114"/>
      <c r="N37" s="109" t="str">
        <f t="shared" si="3"/>
        <v/>
      </c>
      <c r="O37" s="110">
        <f t="shared" si="4"/>
        <v>0</v>
      </c>
      <c r="P37" s="13">
        <f t="shared" si="5"/>
        <v>0</v>
      </c>
      <c r="R37" s="181"/>
      <c r="S37" s="182"/>
      <c r="U37" s="122" t="str">
        <f>IF(L37="","",(L37*1.435*1.15/1720*(40/Algemeen!D$27)))</f>
        <v/>
      </c>
      <c r="V37" s="122">
        <f t="shared" si="6"/>
        <v>0</v>
      </c>
    </row>
    <row r="38" spans="1:22" x14ac:dyDescent="0.2">
      <c r="A38" s="123"/>
      <c r="B38" s="153"/>
      <c r="C38" s="154"/>
      <c r="D38" s="154"/>
      <c r="E38" s="154"/>
      <c r="F38" s="154"/>
      <c r="G38" s="154"/>
      <c r="H38" s="155"/>
      <c r="I38" s="111"/>
      <c r="J38" s="104"/>
      <c r="K38" s="108"/>
      <c r="L38" s="115"/>
      <c r="M38" s="114"/>
      <c r="N38" s="109" t="str">
        <f t="shared" si="3"/>
        <v/>
      </c>
      <c r="O38" s="110">
        <f t="shared" si="4"/>
        <v>0</v>
      </c>
      <c r="P38" s="13">
        <f t="shared" si="5"/>
        <v>0</v>
      </c>
      <c r="R38" s="181"/>
      <c r="S38" s="182"/>
      <c r="U38" s="122" t="str">
        <f>IF(L38="","",(L38*1.435*1.15/1720*(40/Algemeen!D$27)))</f>
        <v/>
      </c>
      <c r="V38" s="122">
        <f t="shared" si="6"/>
        <v>0</v>
      </c>
    </row>
    <row r="39" spans="1:22" x14ac:dyDescent="0.2">
      <c r="A39" s="123"/>
      <c r="B39" s="153"/>
      <c r="C39" s="154"/>
      <c r="D39" s="154"/>
      <c r="E39" s="154"/>
      <c r="F39" s="154"/>
      <c r="G39" s="154"/>
      <c r="H39" s="155"/>
      <c r="I39" s="111"/>
      <c r="J39" s="104"/>
      <c r="K39" s="108"/>
      <c r="L39" s="115"/>
      <c r="M39" s="114"/>
      <c r="N39" s="109" t="str">
        <f t="shared" si="3"/>
        <v/>
      </c>
      <c r="O39" s="110">
        <f t="shared" si="4"/>
        <v>0</v>
      </c>
      <c r="P39" s="13">
        <f t="shared" si="5"/>
        <v>0</v>
      </c>
      <c r="R39" s="183"/>
      <c r="S39" s="184"/>
      <c r="U39" s="122" t="str">
        <f>IF(L39="","",(L39*1.435*1.15/1720*(40/Algemeen!D$27)))</f>
        <v/>
      </c>
      <c r="V39" s="122">
        <f t="shared" si="6"/>
        <v>0</v>
      </c>
    </row>
    <row r="40" spans="1:22" x14ac:dyDescent="0.2">
      <c r="A40" s="123"/>
      <c r="B40" s="153"/>
      <c r="C40" s="154"/>
      <c r="D40" s="154"/>
      <c r="E40" s="154"/>
      <c r="F40" s="154"/>
      <c r="G40" s="154"/>
      <c r="H40" s="155"/>
      <c r="I40" s="111"/>
      <c r="J40" s="104"/>
      <c r="K40" s="108"/>
      <c r="L40" s="115"/>
      <c r="M40" s="114"/>
      <c r="N40" s="109" t="str">
        <f t="shared" si="3"/>
        <v/>
      </c>
      <c r="O40" s="110">
        <f t="shared" si="4"/>
        <v>0</v>
      </c>
      <c r="P40" s="13">
        <f t="shared" si="5"/>
        <v>0</v>
      </c>
      <c r="U40" s="122" t="str">
        <f>IF(L40="","",(L40*1.435*1.15/1720*(40/Algemeen!D$27)))</f>
        <v/>
      </c>
      <c r="V40" s="122">
        <f t="shared" si="6"/>
        <v>0</v>
      </c>
    </row>
    <row r="41" spans="1:22" x14ac:dyDescent="0.2">
      <c r="A41" s="123"/>
      <c r="B41" s="153"/>
      <c r="C41" s="154"/>
      <c r="D41" s="154"/>
      <c r="E41" s="154"/>
      <c r="F41" s="154"/>
      <c r="G41" s="154"/>
      <c r="H41" s="155"/>
      <c r="I41" s="111"/>
      <c r="J41" s="104"/>
      <c r="K41" s="108"/>
      <c r="L41" s="115"/>
      <c r="M41" s="114"/>
      <c r="N41" s="109" t="str">
        <f t="shared" si="3"/>
        <v/>
      </c>
      <c r="O41" s="110">
        <f t="shared" si="4"/>
        <v>0</v>
      </c>
      <c r="P41" s="13">
        <f t="shared" si="5"/>
        <v>0</v>
      </c>
      <c r="R41" s="167" t="s">
        <v>99</v>
      </c>
      <c r="S41" s="168"/>
      <c r="U41" s="122" t="str">
        <f>IF(L41="","",(L41*1.435*1.15/1720*(40/Algemeen!D$27)))</f>
        <v/>
      </c>
      <c r="V41" s="122">
        <f t="shared" si="6"/>
        <v>0</v>
      </c>
    </row>
    <row r="42" spans="1:22" x14ac:dyDescent="0.2">
      <c r="A42" s="123"/>
      <c r="B42" s="153"/>
      <c r="C42" s="154"/>
      <c r="D42" s="154"/>
      <c r="E42" s="154"/>
      <c r="F42" s="154"/>
      <c r="G42" s="154"/>
      <c r="H42" s="155"/>
      <c r="I42" s="111"/>
      <c r="J42" s="104"/>
      <c r="K42" s="108"/>
      <c r="L42" s="115"/>
      <c r="M42" s="114"/>
      <c r="N42" s="109" t="str">
        <f t="shared" si="3"/>
        <v/>
      </c>
      <c r="O42" s="110">
        <f t="shared" si="4"/>
        <v>0</v>
      </c>
      <c r="P42" s="13">
        <f t="shared" si="5"/>
        <v>0</v>
      </c>
      <c r="R42" s="169"/>
      <c r="S42" s="170"/>
      <c r="U42" s="122" t="str">
        <f>IF(L42="","",(L42*1.435*1.15/1720*(40/Algemeen!D$27)))</f>
        <v/>
      </c>
      <c r="V42" s="122">
        <f t="shared" si="6"/>
        <v>0</v>
      </c>
    </row>
    <row r="43" spans="1:22" x14ac:dyDescent="0.2">
      <c r="A43" s="123"/>
      <c r="B43" s="153"/>
      <c r="C43" s="154"/>
      <c r="D43" s="154"/>
      <c r="E43" s="154"/>
      <c r="F43" s="154"/>
      <c r="G43" s="154"/>
      <c r="H43" s="155"/>
      <c r="I43" s="111"/>
      <c r="J43" s="104"/>
      <c r="K43" s="108"/>
      <c r="L43" s="115"/>
      <c r="M43" s="114"/>
      <c r="N43" s="109" t="str">
        <f t="shared" si="3"/>
        <v/>
      </c>
      <c r="O43" s="110">
        <f t="shared" si="4"/>
        <v>0</v>
      </c>
      <c r="P43" s="13">
        <f t="shared" si="5"/>
        <v>0</v>
      </c>
      <c r="R43" s="169"/>
      <c r="S43" s="170"/>
      <c r="U43" s="122" t="str">
        <f>IF(L43="","",(L43*1.435*1.15/1720*(40/Algemeen!D$27)))</f>
        <v/>
      </c>
      <c r="V43" s="122">
        <f t="shared" si="6"/>
        <v>0</v>
      </c>
    </row>
    <row r="44" spans="1:22" x14ac:dyDescent="0.2">
      <c r="A44" s="123"/>
      <c r="B44" s="153"/>
      <c r="C44" s="154"/>
      <c r="D44" s="154"/>
      <c r="E44" s="154"/>
      <c r="F44" s="154"/>
      <c r="G44" s="154"/>
      <c r="H44" s="155"/>
      <c r="I44" s="111"/>
      <c r="J44" s="104"/>
      <c r="K44" s="108"/>
      <c r="L44" s="115"/>
      <c r="M44" s="114"/>
      <c r="N44" s="109" t="str">
        <f t="shared" si="3"/>
        <v/>
      </c>
      <c r="O44" s="110">
        <f t="shared" si="4"/>
        <v>0</v>
      </c>
      <c r="P44" s="13">
        <f t="shared" si="5"/>
        <v>0</v>
      </c>
      <c r="R44" s="169"/>
      <c r="S44" s="170"/>
      <c r="U44" s="122" t="str">
        <f>IF(L44="","",(L44*1.435*1.15/1720*(40/Algemeen!D$27)))</f>
        <v/>
      </c>
      <c r="V44" s="122">
        <f t="shared" si="6"/>
        <v>0</v>
      </c>
    </row>
    <row r="45" spans="1:22" x14ac:dyDescent="0.2">
      <c r="A45" s="123"/>
      <c r="B45" s="153"/>
      <c r="C45" s="154"/>
      <c r="D45" s="154"/>
      <c r="E45" s="154"/>
      <c r="F45" s="154"/>
      <c r="G45" s="154"/>
      <c r="H45" s="155"/>
      <c r="I45" s="111"/>
      <c r="J45" s="104"/>
      <c r="K45" s="108"/>
      <c r="L45" s="115"/>
      <c r="M45" s="114"/>
      <c r="N45" s="109" t="str">
        <f t="shared" si="3"/>
        <v/>
      </c>
      <c r="O45" s="110">
        <f t="shared" si="4"/>
        <v>0</v>
      </c>
      <c r="P45" s="13">
        <f t="shared" si="5"/>
        <v>0</v>
      </c>
      <c r="R45" s="169"/>
      <c r="S45" s="170"/>
      <c r="U45" s="122" t="str">
        <f>IF(L45="","",(L45*1.435*1.15/1720*(40/Algemeen!D$27)))</f>
        <v/>
      </c>
      <c r="V45" s="122">
        <f t="shared" si="6"/>
        <v>0</v>
      </c>
    </row>
    <row r="46" spans="1:22" x14ac:dyDescent="0.2">
      <c r="A46" s="123"/>
      <c r="B46" s="153"/>
      <c r="C46" s="154"/>
      <c r="D46" s="154"/>
      <c r="E46" s="154"/>
      <c r="F46" s="154"/>
      <c r="G46" s="154"/>
      <c r="H46" s="155"/>
      <c r="I46" s="111"/>
      <c r="J46" s="104"/>
      <c r="K46" s="108"/>
      <c r="L46" s="115"/>
      <c r="M46" s="114"/>
      <c r="N46" s="109" t="str">
        <f t="shared" si="3"/>
        <v/>
      </c>
      <c r="O46" s="110">
        <f t="shared" si="4"/>
        <v>0</v>
      </c>
      <c r="P46" s="13">
        <f t="shared" si="5"/>
        <v>0</v>
      </c>
      <c r="R46" s="171"/>
      <c r="S46" s="172"/>
      <c r="U46" s="122" t="str">
        <f>IF(L46="","",(L46*1.435*1.15/1720*(40/Algemeen!D$27)))</f>
        <v/>
      </c>
      <c r="V46" s="122">
        <f t="shared" si="6"/>
        <v>0</v>
      </c>
    </row>
  </sheetData>
  <sheetProtection algorithmName="SHA-512" hashValue="HEm8XnZT082oEaisIGJqsqtrWDAHNopVb7F+M9gM4kd/AX2ezzOmbvZgmvW0G+Bryq1Qp2wwWkfDoTLi7o8xgA==" saltValue="+IW3VL04p1n2Nlt/HlFkjA==" spinCount="100000" sheet="1" objects="1" scenarios="1"/>
  <mergeCells count="40">
    <mergeCell ref="R41:S46"/>
    <mergeCell ref="R16:S29"/>
    <mergeCell ref="B30:H30"/>
    <mergeCell ref="B31:H31"/>
    <mergeCell ref="B32:H32"/>
    <mergeCell ref="B33:H33"/>
    <mergeCell ref="R31:S39"/>
    <mergeCell ref="B25:H25"/>
    <mergeCell ref="B26:H26"/>
    <mergeCell ref="B27:H27"/>
    <mergeCell ref="B28:H28"/>
    <mergeCell ref="B29:H29"/>
    <mergeCell ref="B20:H20"/>
    <mergeCell ref="B21:H21"/>
    <mergeCell ref="B22:H22"/>
    <mergeCell ref="B23:H23"/>
    <mergeCell ref="B24:H24"/>
    <mergeCell ref="B15:H15"/>
    <mergeCell ref="B16:H16"/>
    <mergeCell ref="B17:H17"/>
    <mergeCell ref="B18:H18"/>
    <mergeCell ref="B19:H19"/>
    <mergeCell ref="R3:U3"/>
    <mergeCell ref="R14:S14"/>
    <mergeCell ref="A1:B1"/>
    <mergeCell ref="C1:P1"/>
    <mergeCell ref="B14:H14"/>
    <mergeCell ref="B34:H34"/>
    <mergeCell ref="B35:H35"/>
    <mergeCell ref="B36:H36"/>
    <mergeCell ref="B37:H37"/>
    <mergeCell ref="B38:H38"/>
    <mergeCell ref="B44:H44"/>
    <mergeCell ref="B45:H45"/>
    <mergeCell ref="B46:H46"/>
    <mergeCell ref="B39:H39"/>
    <mergeCell ref="B40:H40"/>
    <mergeCell ref="B41:H41"/>
    <mergeCell ref="B42:H42"/>
    <mergeCell ref="B43:H43"/>
  </mergeCells>
  <conditionalFormatting sqref="K15:K46">
    <cfRule type="containsText" dxfId="25" priority="1" operator="containsText" text="IKS">
      <formula>NOT(ISERROR(SEARCH("IKS",K15)))</formula>
    </cfRule>
    <cfRule type="containsText" dxfId="24" priority="2" operator="containsText" text="Eigen arbeid">
      <formula>NOT(ISERROR(SEARCH("Eigen arbeid",K15)))</formula>
    </cfRule>
    <cfRule type="containsText" dxfId="23" priority="3" operator="containsText" text="Loonkosten">
      <formula>NOT(ISERROR(SEARCH("Loonkosten",K15)))</formula>
    </cfRule>
  </conditionalFormatting>
  <dataValidations count="8">
    <dataValidation type="list" allowBlank="1" showInputMessage="1" showErrorMessage="1" sqref="K15:K46" xr:uid="{BBF9FE35-C007-413B-8F10-51C7DF289C14}">
      <formula1>"Loonkosten, IKS, Eigen arbeid"</formula1>
    </dataValidation>
    <dataValidation allowBlank="1" showInputMessage="1" showErrorMessage="1" prompt="Voer een bruto jaarloon in wat overeenkomt met de  functie(groep). Dit hoeft niet op persoonsniveau. U mag alvast rekening houden met loonsverhoging voor de komende jaren indien het project meerdere jaren duurt." sqref="L15:L46" xr:uid="{6AEEF87E-2544-4F30-BE2D-DC01AE281814}"/>
    <dataValidation allowBlank="1" showInputMessage="1" showErrorMessage="1" prompt="Heeft u via het RvO.nl een goedgekeurde Integrale Kosten Systematiek? Dan vult u de door een accountant berekende uurtarieven per functie(groep) hier in" sqref="M16:M46" xr:uid="{3851CD29-CDC7-49CC-BD38-7862B72CC94C}"/>
    <dataValidation allowBlank="1" showInputMessage="1" showErrorMessage="1" prompt="Het tarief voor onbetaalde eigen arbeid is vastgesteld op € 35 per uur" sqref="N15" xr:uid="{B612BEF8-BB54-45E5-BA43-80F95CFD2B3D}"/>
    <dataValidation allowBlank="1" showInputMessage="1" showErrorMessage="1" prompt="Geef hier aan vanuit welke functie(groep) de werkzaamheden worden gedaan. Bijvoorbeeld: projectleider, medewerker administratie, medewerker communicatie, onderzoeker, engineer, laborant" sqref="J15" xr:uid="{96981615-6D55-4C7D-AB00-496E0D2FD486}"/>
    <dataValidation type="list" allowBlank="1" showInputMessage="1" showErrorMessage="1" prompt="Selecteer via het drop-down menu welk werkpakket het betreft" sqref="A15" xr:uid="{8D35F5D9-094B-460C-BBF8-5CDDBBB7B63C}">
      <formula1>"1,2,3,4,5,6,7,8"</formula1>
    </dataValidation>
    <dataValidation type="list" allowBlank="1" showInputMessage="1" showErrorMessage="1" sqref="A16:A46" xr:uid="{9EF91759-5782-4C05-A698-9BD3CCA795A1}">
      <formula1>"1,2,3,4,5,6,7,8"</formula1>
    </dataValidation>
    <dataValidation allowBlank="1" showInputMessage="1" showErrorMessage="1" prompt="Heeft u via het RvO.nl een goedgekeurde Integrale Kosten Systematiek? Dan vult u de door een accountant berekende/te berekenen uurtarieven per functie(groep) hier in. U mag rekening houden met loonsverhoging voor de komende jaren." sqref="M15" xr:uid="{8B8AE2DA-0E1C-4379-B149-C6DDE94EE29C}"/>
  </dataValidations>
  <pageMargins left="0.6692913385826772" right="0.6692913385826772" top="0.55118110236220474" bottom="0.55118110236220474" header="0.31496062992125984" footer="0.31496062992125984"/>
  <pageSetup paperSize="9" scale="5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tabColor rgb="FF00B050"/>
    <pageSetUpPr fitToPage="1"/>
  </sheetPr>
  <dimension ref="A1:V46"/>
  <sheetViews>
    <sheetView showGridLines="0" zoomScaleNormal="100" workbookViewId="0">
      <selection activeCell="A15" sqref="A15"/>
    </sheetView>
  </sheetViews>
  <sheetFormatPr defaultColWidth="9" defaultRowHeight="12" x14ac:dyDescent="0.2"/>
  <cols>
    <col min="1" max="1" width="6.75" style="107" customWidth="1"/>
    <col min="2" max="2" width="38.75" style="107" bestFit="1" customWidth="1"/>
    <col min="3" max="3" width="12.625" style="107" customWidth="1"/>
    <col min="4" max="6" width="12.625" style="124" customWidth="1"/>
    <col min="7" max="16" width="12.625" style="107" customWidth="1"/>
    <col min="17" max="17" width="4.125" style="107" customWidth="1"/>
    <col min="18" max="18" width="17.5" style="107" customWidth="1"/>
    <col min="19" max="19" width="14.5" style="107" customWidth="1"/>
    <col min="20" max="20" width="9" style="107"/>
    <col min="21" max="22" width="9" style="122" customWidth="1"/>
    <col min="23" max="16384" width="9" style="107"/>
  </cols>
  <sheetData>
    <row r="1" spans="1:22" ht="15.75" x14ac:dyDescent="0.25">
      <c r="A1" s="159" t="s">
        <v>47</v>
      </c>
      <c r="B1" s="160"/>
      <c r="C1" s="161" t="str">
        <f>IF(Algemeen!B28="","",Algemeen!B28)</f>
        <v/>
      </c>
      <c r="D1" s="162"/>
      <c r="E1" s="162"/>
      <c r="F1" s="162"/>
      <c r="G1" s="162"/>
      <c r="H1" s="162"/>
      <c r="I1" s="162"/>
      <c r="J1" s="162"/>
      <c r="K1" s="162"/>
      <c r="L1" s="162"/>
      <c r="M1" s="162"/>
      <c r="N1" s="162"/>
      <c r="O1" s="162"/>
      <c r="P1" s="163"/>
    </row>
    <row r="2" spans="1:22" x14ac:dyDescent="0.2">
      <c r="A2" s="107" t="s">
        <v>14</v>
      </c>
    </row>
    <row r="3" spans="1:22" s="124" customFormat="1" ht="72" x14ac:dyDescent="0.2">
      <c r="A3" s="131" t="s">
        <v>103</v>
      </c>
      <c r="B3" s="131" t="s">
        <v>36</v>
      </c>
      <c r="C3" s="131" t="s">
        <v>118</v>
      </c>
      <c r="D3" s="131" t="s">
        <v>128</v>
      </c>
      <c r="E3" s="131" t="s">
        <v>119</v>
      </c>
      <c r="F3" s="131" t="s">
        <v>120</v>
      </c>
      <c r="G3" s="131" t="s">
        <v>121</v>
      </c>
      <c r="H3" s="131" t="s">
        <v>122</v>
      </c>
      <c r="I3" s="131" t="s">
        <v>123</v>
      </c>
      <c r="J3" s="131" t="s">
        <v>124</v>
      </c>
      <c r="K3" s="131" t="s">
        <v>125</v>
      </c>
      <c r="L3" s="131" t="s">
        <v>129</v>
      </c>
      <c r="M3" s="131" t="s">
        <v>126</v>
      </c>
      <c r="N3" s="131" t="s">
        <v>127</v>
      </c>
      <c r="O3" s="131" t="s">
        <v>130</v>
      </c>
      <c r="P3" s="131" t="s">
        <v>15</v>
      </c>
      <c r="R3" s="156"/>
      <c r="S3" s="156"/>
      <c r="T3" s="156"/>
      <c r="U3" s="156"/>
      <c r="V3" s="122"/>
    </row>
    <row r="4" spans="1:22" ht="11.25" customHeight="1" x14ac:dyDescent="0.2">
      <c r="A4" s="14">
        <v>1</v>
      </c>
      <c r="B4" s="105" t="str">
        <f>Algemeen!B35</f>
        <v>Coördinatiekosten van het samenwerkingsverband</v>
      </c>
      <c r="C4" s="15">
        <f>IF((A15=1),P15,0)+IF((A16=1),P16,0)+IF((A17=1),P17,0)+IF((A18=1),P18,0)+IF((A19=1),P19,0)+IF((A20=1),P20,0)+IF((A21=1),P21,0)+IF((A22=1),P22,0)+IF((A23=1),P23,0)+IF((A24=1),P24,0)+IF((A25=1),P25,0)+IF((A26=1),P26,0)+IF((A27=1),P27,0)+IF((A28=1),P28,0)+IF((A29=1),P29,0)+IF((A30=1),P30,0)+IF((A31=1),P31,0)+IF((A32=1),P32,0)+IF((A33=1),P33,0)+IF((A34=1),P34,0)+IF((A35=1),P35,0)+IF((A36=1),P36,0)+IF((A37=1),P37,0)+IF((A38=1),P38,0)+IF((A39=1),P39,0)+IF((A40=1),P40,0)+IF((A41=1),P41,0)+IF((A42=1),P42,0)+IF((A43=1),P43,0)+IF((A44=1),P44,0)+IF((A45=1),P45,0)+IF((A46=1),P46,0)</f>
        <v>0</v>
      </c>
      <c r="D4" s="9"/>
      <c r="E4" s="25"/>
      <c r="F4" s="25"/>
      <c r="G4" s="25"/>
      <c r="H4" s="25"/>
      <c r="I4" s="25"/>
      <c r="J4" s="25"/>
      <c r="K4" s="25"/>
      <c r="L4" s="25"/>
      <c r="M4" s="25"/>
      <c r="N4" s="25"/>
      <c r="O4" s="25"/>
      <c r="P4" s="8">
        <f>C4+D4+E4+F4+G4+H4+J4+K4+L4+M4+N4+O4+I4</f>
        <v>0</v>
      </c>
    </row>
    <row r="5" spans="1:22" x14ac:dyDescent="0.2">
      <c r="A5" s="14">
        <v>2</v>
      </c>
      <c r="B5" s="105" t="str">
        <f>Algemeen!B36</f>
        <v>Verspreiden van de resultaten van het project</v>
      </c>
      <c r="C5" s="15">
        <f>IF((A15=2)*AND(I15&gt;0),P15,0)+IF((A16=2)*AND(I16&gt;0),P16,0)+IF((A17=2)*AND(I17&gt;0),P17,0)+IF((A18=2)*AND(I18&gt;0),P18,0)+IF((A19=2)*AND(I19&gt;0),P19,0)+IF((A20=2)*AND(I20&gt;0),P20,0)+IF((A21=2)*AND(I21&gt;0),P21,0)+IF((A22=2)*AND(I22&gt;0),P22,0)+IF((A23=2)*AND(I23&gt;0),P23,0)+IF((A24=2)*AND(I24&gt;0),P24,0)+IF((A25=2)*AND(I25&gt;0),P25,0)+IF((A26=2)*AND(I26&gt;0),P26,0)+IF((A27=2)*AND(I27&gt;0),P27,0)+IF((A28=2)*AND(I28&gt;0),P28,0)+IF((A29=2)*AND(I29&gt;0),P29,0)+IF((A30=2)*AND(I30&gt;0),P30,0)+IF((A31=2)*AND(I31&gt;0),P31,0)+IF((A32=2)*AND(I32&gt;0),P32,0)+IF((A33=2)*AND(I33&gt;0),P33,0)+IF((A34=2)*AND(I34&gt;0),P34,0)+IF((A35=2)*AND(I35&gt;0),P35,0)+IF((A36=2)*AND(I36&gt;0),P36,0)+IF((A37=2)*AND(I37&gt;0),P37,0)+IF((A38=2)*AND(I38&gt;0),P38,0)+IF((A39=2)*AND(I39&gt;0),P39,0)+IF((A40=2)*AND(I40&gt;0),P40,0)+IF((A41=2)*AND(I41&gt;0),P41,0)+IF((A42=2)*AND(I42&gt;0),P42,0)+IF((A43=2)*AND(I43&gt;0),P43,0)+IF((A44=2),P44,0)+IF((A45=2),P45,0)+IF((A46=2),P45,0)</f>
        <v>0</v>
      </c>
      <c r="D5" s="26"/>
      <c r="E5" s="9"/>
      <c r="F5" s="25"/>
      <c r="G5" s="25"/>
      <c r="H5" s="25"/>
      <c r="I5" s="25"/>
      <c r="J5" s="25"/>
      <c r="K5" s="25"/>
      <c r="L5" s="25"/>
      <c r="M5" s="25"/>
      <c r="N5" s="25"/>
      <c r="O5" s="25"/>
      <c r="P5" s="8">
        <f t="shared" ref="P5:P11" si="0">C5+D5+E5+F5+G5+H5+J5+K5+L5+M5+N5+O5+I5</f>
        <v>0</v>
      </c>
    </row>
    <row r="6" spans="1:22" x14ac:dyDescent="0.2">
      <c r="A6" s="14">
        <v>3</v>
      </c>
      <c r="B6" s="105" t="str">
        <f>Algemeen!B37</f>
        <v>Projectmanagement en projectadministratie</v>
      </c>
      <c r="C6" s="15">
        <f>IF((A15=3)*AND(I15&gt;0),P15,0)+IF((A16=3)*AND(I16&gt;0),P16,0)+IF((A17=3)*AND(I17&gt;0),P17,0)+IF((A18=3)*AND(I18&gt;0),P18,0)+IF((A19=3)*AND(I19&gt;0),P19,0)+IF((A20=3)*AND(I20&gt;0),P20,0)+IF((A21=3)*AND(I21&gt;0),P21,0)+IF((A22=3)*AND(I22&gt;0),P22,0)+IF((A23=3)*AND(I23&gt;0),P23,0)+IF((A24=3)*AND(I24&gt;0),P24,0)+IF((A25=3)*AND(I25&gt;0),P25,0)+IF((A26=3)*AND(I26&gt;0),P26,0)+IF((A27=3)*AND(I27&gt;0),P27,0)+IF((A28=3)*AND(I28&gt;0),P28,0)+IF((A29=3)*AND(I29&gt;0),P29,0)+IF((A30=3)*AND(I30&gt;0),P30,0)+IF((A31=3)*AND(I31&gt;0),P31,0)+IF((A32=3)*AND(I32&gt;0),P32,0)+IF((A33=3)*AND(I33&gt;0),P33,0)+IF((A34=3)*AND(I34&gt;0),P34,0)+IF((A35=3)*AND(I35&gt;0),P35,0)+IF((A36=3)*AND(I36&gt;0),P36,0)+IF((A37=3)*AND(I37&gt;0),P37,0)+IF((A38=3)*AND(I38&gt;0),P38,0)+IF((A39=3)*AND(I39&gt;0),P39,0)+IF((A40=3)*AND(I40&gt;0),P40,0)+IF((A41=3)*AND(I41&gt;0),P41,0)+IF((A42=3)*AND(I42&gt;0),P42,0)+IF((A43=3)*AND(I43&gt;0),P43,0)+IF((A44=3)*AND(I44&gt;0),P44,0)+IF((A45=3),P45,0)+IF((A46=3),P46,0)</f>
        <v>0</v>
      </c>
      <c r="D6" s="26"/>
      <c r="E6" s="25"/>
      <c r="F6" s="9"/>
      <c r="G6" s="25"/>
      <c r="H6" s="25"/>
      <c r="I6" s="25"/>
      <c r="J6" s="25"/>
      <c r="K6" s="25"/>
      <c r="L6" s="25"/>
      <c r="M6" s="25"/>
      <c r="N6" s="25"/>
      <c r="O6" s="25"/>
      <c r="P6" s="8">
        <f t="shared" si="0"/>
        <v>0</v>
      </c>
    </row>
    <row r="7" spans="1:22" x14ac:dyDescent="0.2">
      <c r="A7" s="14">
        <v>4</v>
      </c>
      <c r="B7" s="105" t="str">
        <f>Algemeen!B38</f>
        <v>Investeringen + kosten die daar betrekking op hebben</v>
      </c>
      <c r="C7" s="15">
        <f>IF((A15=4),P15,0)+IF((A16=4),P16,0)+IF((A17=4),P17,0)+IF((A18=4),P18,0)+IF((A19=4),P19,0)+IF((A20=4),P20,0)+IF((A21=4),P21,0)+IF((A22=4),P22,0)+IF((A23=4),P23,0)+IF((A24=4),P24,0)+IF((A25=4),P25,0)+IF((A26=4),P26,0)+IF((A27=4),P27,0)+IF((A28=4),P28,0)+IF((A29=4),P29,0)+IF((A30=4),P30,0)+IF((A31=4),P31,0)+IF((A32=4),P32,0)+IF((A33=4),P33,0)+IF((A34=4),P34,0)+IF((A35=4),P35,0)+IF((A36=4),P36,0)+IF((A37=4),P37,0)+IF((A38=4),P38,0)+IF((A39=4),P39,0)+IF((A40=4),P40,0)+IF((A41=4),P41,0)+IF((A42=4),P42,0)+IF((A43=4),P43,0)+IF((A44=4),P44,0)+IF((A45=4),P45,0)+IF((A46=4),P46,0)</f>
        <v>0</v>
      </c>
      <c r="D7" s="26"/>
      <c r="E7" s="25"/>
      <c r="F7" s="25"/>
      <c r="G7" s="9"/>
      <c r="H7" s="9"/>
      <c r="I7" s="9"/>
      <c r="J7" s="9"/>
      <c r="K7" s="9"/>
      <c r="L7" s="9"/>
      <c r="M7" s="9"/>
      <c r="N7" s="9"/>
      <c r="O7" s="25"/>
      <c r="P7" s="8">
        <f t="shared" si="0"/>
        <v>0</v>
      </c>
    </row>
    <row r="8" spans="1:22" x14ac:dyDescent="0.2">
      <c r="A8" s="14">
        <v>5</v>
      </c>
      <c r="B8" s="105" t="str">
        <f>Algemeen!B39</f>
        <v>Investeringen + kosten die daar betrekking op hebben</v>
      </c>
      <c r="C8" s="15">
        <f>IF((A15=5)*AND(I15&gt;0),P15,0)+IF((A16=5)*AND(I16&gt;0),P16,0)+IF((A17=5)*AND(I17&gt;0),P17,0)+IF((A18=5)*AND(I18&gt;0),P18,0)+IF((A19=5)*AND(I19&gt;0),P19,0)+IF((A20=5)*AND(I20&gt;0),P20,0)+IF((A21=5)*AND(I21&gt;0),P21,0)+IF((A22=5)*AND(I22&gt;0),P22,0)+IF((A23=5)*AND(I23&gt;0),P23,0)+IF((A24=5)*AND(I24&gt;0),P24,0)+IF((A25=5)*AND(I25&gt;0),P25,0)+IF((A26=5)*AND(I26&gt;0),P26,0)+IF((A27=5)*AND(I27&gt;0),P27,0)+IF((A28=5)*AND(I28&gt;0),P28,0)+IF((A29=5)*AND(I29&gt;0),P29,0)+IF((A30=5)*AND(I30&gt;0),P30,0)+IF((A31=5)*AND(I31&gt;0),P31,0)+IF((A32=5)*AND(I32&gt;0),P32,0)+IF((A33=5)*AND(I33&gt;0),P33,0)+IF((A34=5)*AND(I34&gt;0),P34,0)+IF((A35=5)*AND(I35&gt;0),P35,0)+IF((A36=5)*AND(I36&gt;0),P36,0)+IF((A37=5)*AND(I37&gt;0),P37,0)+IF((A38=5)*AND(I38&gt;0),P38,0)+IF((A39=5)*AND(I39&gt;0),P39,0)+IF((A40=5)*AND(I40&gt;0),P40,0)+IF((A41=5)*AND(I41&gt;0),P41,0)+IF((A42=5)*AND(I42&gt;0),P42,0)+IF((A43=5)*AND(I43&gt;0),P43,0)+IF((A44=5)*AND(I44&gt;0),P44,0)+IF((A45=5),P45,0)+IF((A46=5),P46,0)</f>
        <v>0</v>
      </c>
      <c r="D8" s="26"/>
      <c r="E8" s="25"/>
      <c r="F8" s="25"/>
      <c r="G8" s="9"/>
      <c r="H8" s="9"/>
      <c r="I8" s="9"/>
      <c r="J8" s="9"/>
      <c r="K8" s="9"/>
      <c r="L8" s="9"/>
      <c r="M8" s="9"/>
      <c r="N8" s="9"/>
      <c r="O8" s="25"/>
      <c r="P8" s="8">
        <f t="shared" si="0"/>
        <v>0</v>
      </c>
    </row>
    <row r="9" spans="1:22" x14ac:dyDescent="0.2">
      <c r="A9" s="14">
        <v>6</v>
      </c>
      <c r="B9" s="105" t="str">
        <f>IF(Algemeen!B40="","",Algemeen!B40)</f>
        <v/>
      </c>
      <c r="C9" s="15">
        <f>IF((A15=6)*AND(I15&gt;0),P15,0)+IF((A16=6)*AND(I16&gt;0),P16,0)+IF((A17=6)*AND(I17&gt;0),P17,0)+IF((A18=6)*AND(I18&gt;0),P18,0)+IF((A19=6)*AND(I19&gt;0),P19,0)+IF((A20=6)*AND(I20&gt;0),P20,0)+IF((A21=6)*AND(I21&gt;0),P21,0)+IF((A22=6)*AND(I22&gt;0),P22,0)+IF((A23=6)*AND(I23&gt;0),P23,0)+IF((A24=6)*AND(I24&gt;0),P24,0)+IF((A25=6)*AND(I25&gt;0),P25,0)+IF((A26=6)*AND(I26&gt;0),P26,0)+IF((A27=6)*AND(I27&gt;0),P27,0)+IF((A28=6)*AND(I28&gt;0),P28,0)+IF((A29=6)*AND(I29&gt;0),P29,0)+IF((A30=6)*AND(I30&gt;0),P30,0)+IF((A31=6)*AND(I31&gt;0),P31,0)+IF((A32=6)*AND(I32&gt;0),P32,0)+IF((A33=6)*AND(I33&gt;0),P33,0)+IF((A34=6)*AND(I34&gt;0),P34,0)+IF((A35=6)*AND(I35&gt;0),P35,0)+IF((A36=6)*AND(I36&gt;0),P36,0)+IF((A37=6)*AND(I37&gt;0),P37,0)+IF((A38=6)*AND(I38&gt;0),P38,0)+IF((A39=6)*AND(I39&gt;0),P39,0)+IF((A40=6)*AND(I40&gt;0),P40,0)+IF((A41=6)*AND(I41&gt;0),P41,0)+IF((A42=6)*AND(I42&gt;0),P42,0)+IF((A43=6)*AND(I43&gt;0),P43,0)+IF((A44=6)*AND(I44&gt;0),P44,0)+IF((A45=6),P45,0)+IF((A46=6),P46,0)</f>
        <v>0</v>
      </c>
      <c r="D9" s="26"/>
      <c r="E9" s="25"/>
      <c r="F9" s="25"/>
      <c r="G9" s="25"/>
      <c r="H9" s="25"/>
      <c r="I9" s="25"/>
      <c r="J9" s="25"/>
      <c r="K9" s="25"/>
      <c r="L9" s="25"/>
      <c r="M9" s="25"/>
      <c r="N9" s="25"/>
      <c r="O9" s="9"/>
      <c r="P9" s="8">
        <f t="shared" si="0"/>
        <v>0</v>
      </c>
    </row>
    <row r="10" spans="1:22" x14ac:dyDescent="0.2">
      <c r="A10" s="14">
        <v>7</v>
      </c>
      <c r="B10" s="105" t="str">
        <f>IF(Algemeen!B41="","",Algemeen!B41)</f>
        <v/>
      </c>
      <c r="C10" s="15">
        <f>IF((A15=7)*AND(I15&gt;0),P15,0)+IF((A16=7)*AND(I16&gt;0),P16,0)+IF((A17=7)*AND(I17&gt;0),P17,0)+IF((A18=7)*AND(I18&gt;0),P18,0)+IF((A19=7)*AND(I19&gt;0),P19,0)+IF((A20=7)*AND(I20&gt;0),P20,0)+IF((A21=7)*AND(I21&gt;0),P21,0)+IF((A22=7)*AND(I22&gt;0),P22,0)+IF((A23=7)*AND(I23&gt;0),P23,0)+IF((A24=7)*AND(I24&gt;0),P24,0)+IF((A25=7)*AND(I25&gt;0),P25,0)+IF((A26=7)*AND(I26&gt;0),P26,0)+IF((A27=7)*AND(I27&gt;0),P27,0)+IF((A28=7)*AND(I28&gt;0),P28,0)+IF((A29=7)*AND(I29&gt;0),P29,0)+IF((A30=7)*AND(I30&gt;0),P30,0)+IF((A31=7)*AND(I31&gt;0),P31,0)+IF((A32=7)*AND(I32&gt;0),P32,0)+IF((A33=7)*AND(I33&gt;0),P33,0)+IF((A34=7)*AND(I34&gt;0),P34,0)+IF((A35=7)*AND(I35&gt;0),P35,0)+IF((A36=7)*AND(I36&gt;0),P36,0)+IF((A37=7)*AND(I37&gt;0),P37,0)+IF((A38=7)*AND(I38&gt;0),P38,0)+IF((A39=7)*AND(I39&gt;0),P39,0)+IF((A40=7)*AND(I40&gt;0),P40,0)+IF((A41=7)*AND(I41&gt;0),P41,0)+IF((A42=7)*AND(I42&gt;0),P42,0)+IF((A43=7)*AND(I43&gt;0),P43,0)+IF((A44=7)*AND(I44&gt;0),P44,0)+IF((A45=7),P45,0)+IF((A46=7),P46,0)</f>
        <v>0</v>
      </c>
      <c r="D10" s="26"/>
      <c r="E10" s="25"/>
      <c r="F10" s="25"/>
      <c r="G10" s="25"/>
      <c r="H10" s="25"/>
      <c r="I10" s="25"/>
      <c r="J10" s="25"/>
      <c r="K10" s="25"/>
      <c r="L10" s="25"/>
      <c r="M10" s="25"/>
      <c r="N10" s="25"/>
      <c r="O10" s="9"/>
      <c r="P10" s="8">
        <f t="shared" si="0"/>
        <v>0</v>
      </c>
    </row>
    <row r="11" spans="1:22" x14ac:dyDescent="0.2">
      <c r="A11" s="14">
        <v>8</v>
      </c>
      <c r="B11" s="105" t="str">
        <f>IF(Algemeen!B42="","",Algemeen!B42)</f>
        <v/>
      </c>
      <c r="C11" s="15">
        <f>IF((A15=8),P15,0)+IF((A16=8),P16,0)+IF((A17=8),P17,0)+IF((A18=8),P18,0)+IF((A19=8),P19,0)+IF((A20=8),P20,0)+IF((A21=8),P21,0)+IF((A22=8),P22,0)+IF((A23=8),P23,0)+IF((A24=8),P24,0)+IF((A25=8),P25,0)+IF((A26=8),P26,0)+IF((A27=8),P27,0)+IF((A28=8),P28,0)+IF((A29=8),P29,0)+IF((A30=8),P30,0)+IF((A31=8),P31,0)+IF((A32=8),P32,0)+IF((A33=8),P33,0)+IF((A34=8),P34,0)+IF((A35=8),P35,0)+IF((A36=8),P36,0)+IF((A37=8),P37,0)+IF((A38=8),P38,0)+IF((A39=8),P39,0)+IF((A40=8),P40,0)+IF((A41=8),P41,0)+IF((A42=8),P42,0)+IF((A43=8),P43,0)+IF((A44=8),P44,0)+IF((A45=8),P45,0)+IF((A46=8),P46,0)</f>
        <v>0</v>
      </c>
      <c r="D11" s="26"/>
      <c r="E11" s="25"/>
      <c r="F11" s="25"/>
      <c r="G11" s="25"/>
      <c r="H11" s="25"/>
      <c r="I11" s="25"/>
      <c r="J11" s="25"/>
      <c r="K11" s="25"/>
      <c r="L11" s="25"/>
      <c r="M11" s="25"/>
      <c r="N11" s="25"/>
      <c r="O11" s="9"/>
      <c r="P11" s="8">
        <f t="shared" si="0"/>
        <v>0</v>
      </c>
    </row>
    <row r="12" spans="1:22" x14ac:dyDescent="0.2">
      <c r="A12" s="11" t="s">
        <v>16</v>
      </c>
      <c r="B12" s="106"/>
      <c r="C12" s="12">
        <f t="shared" ref="C12:K12" si="1">C4+C5+C6+C7+C8+C9+C10+C11</f>
        <v>0</v>
      </c>
      <c r="D12" s="12">
        <f t="shared" si="1"/>
        <v>0</v>
      </c>
      <c r="E12" s="12">
        <f t="shared" si="1"/>
        <v>0</v>
      </c>
      <c r="F12" s="12">
        <f t="shared" si="1"/>
        <v>0</v>
      </c>
      <c r="G12" s="12">
        <f t="shared" si="1"/>
        <v>0</v>
      </c>
      <c r="H12" s="12">
        <f t="shared" si="1"/>
        <v>0</v>
      </c>
      <c r="I12" s="12">
        <f t="shared" si="1"/>
        <v>0</v>
      </c>
      <c r="J12" s="12">
        <f t="shared" si="1"/>
        <v>0</v>
      </c>
      <c r="K12" s="12">
        <f t="shared" si="1"/>
        <v>0</v>
      </c>
      <c r="L12" s="12">
        <f t="shared" ref="L12" si="2">L4+L5+L6+L7+L8+L9+L10+L11</f>
        <v>0</v>
      </c>
      <c r="M12" s="12">
        <f>M4+M5+M6+M7+M8+M9+M10+M11</f>
        <v>0</v>
      </c>
      <c r="N12" s="12">
        <f>N4+N5+N6+N7+N8+N9+N10+N11</f>
        <v>0</v>
      </c>
      <c r="O12" s="12">
        <f>O4+O5+O6+O7+O8+O9+O10+O11</f>
        <v>0</v>
      </c>
      <c r="P12" s="12">
        <f>P4+P5+P6+P7+P8+P9+P10+P11</f>
        <v>0</v>
      </c>
    </row>
    <row r="13" spans="1:22" x14ac:dyDescent="0.2">
      <c r="J13" s="4"/>
      <c r="K13" s="4"/>
    </row>
    <row r="14" spans="1:22" s="124" customFormat="1" ht="60" x14ac:dyDescent="0.2">
      <c r="A14" s="132" t="s">
        <v>103</v>
      </c>
      <c r="B14" s="164" t="s">
        <v>151</v>
      </c>
      <c r="C14" s="165"/>
      <c r="D14" s="165"/>
      <c r="E14" s="165"/>
      <c r="F14" s="165"/>
      <c r="G14" s="165"/>
      <c r="H14" s="166"/>
      <c r="I14" s="132" t="s">
        <v>142</v>
      </c>
      <c r="J14" s="133" t="s">
        <v>105</v>
      </c>
      <c r="K14" s="133" t="s">
        <v>132</v>
      </c>
      <c r="L14" s="134" t="s">
        <v>133</v>
      </c>
      <c r="M14" s="135" t="s">
        <v>95</v>
      </c>
      <c r="N14" s="136" t="s">
        <v>96</v>
      </c>
      <c r="O14" s="132" t="s">
        <v>97</v>
      </c>
      <c r="P14" s="132" t="s">
        <v>102</v>
      </c>
      <c r="R14" s="157" t="s">
        <v>101</v>
      </c>
      <c r="S14" s="158"/>
      <c r="U14" s="122"/>
      <c r="V14" s="122"/>
    </row>
    <row r="15" spans="1:22" ht="11.25" customHeight="1" x14ac:dyDescent="0.2">
      <c r="A15" s="123"/>
      <c r="B15" s="153"/>
      <c r="C15" s="154"/>
      <c r="D15" s="154"/>
      <c r="E15" s="154"/>
      <c r="F15" s="154"/>
      <c r="G15" s="154"/>
      <c r="H15" s="155"/>
      <c r="I15" s="111"/>
      <c r="J15" s="108"/>
      <c r="K15" s="108"/>
      <c r="L15" s="115"/>
      <c r="M15" s="114"/>
      <c r="N15" s="109" t="str">
        <f t="shared" ref="N15:N46" si="3">IF(K15="Eigen arbeid",35,"")</f>
        <v/>
      </c>
      <c r="O15" s="110">
        <f t="shared" ref="O15:O46" si="4">IF(K15="Loonkosten",(V15),IF(K15="Eigen arbeid",N15,IF(K15="IKS",M15,0)))</f>
        <v>0</v>
      </c>
      <c r="P15" s="13">
        <f t="shared" ref="P15:P46" si="5">IF(I15="",0,O15*I15)</f>
        <v>0</v>
      </c>
      <c r="U15" s="122" t="str">
        <f>IF(L15="","",(L15*1.435*1.15/1720*(40/Algemeen!D$28)))</f>
        <v/>
      </c>
      <c r="V15" s="122">
        <f>IF(U15="",0,(ROUNDUP(U15,2)))</f>
        <v>0</v>
      </c>
    </row>
    <row r="16" spans="1:22" x14ac:dyDescent="0.2">
      <c r="A16" s="123"/>
      <c r="B16" s="153"/>
      <c r="C16" s="154"/>
      <c r="D16" s="154"/>
      <c r="E16" s="154"/>
      <c r="F16" s="154"/>
      <c r="G16" s="154"/>
      <c r="H16" s="155"/>
      <c r="I16" s="111"/>
      <c r="J16" s="108"/>
      <c r="K16" s="108"/>
      <c r="L16" s="115"/>
      <c r="M16" s="114"/>
      <c r="N16" s="109" t="str">
        <f t="shared" si="3"/>
        <v/>
      </c>
      <c r="O16" s="110">
        <f t="shared" si="4"/>
        <v>0</v>
      </c>
      <c r="P16" s="13">
        <f t="shared" si="5"/>
        <v>0</v>
      </c>
      <c r="R16" s="173" t="s">
        <v>100</v>
      </c>
      <c r="S16" s="174"/>
      <c r="U16" s="122" t="str">
        <f>IF(L16="","",(L16*1.435*1.15/1720*(40/Algemeen!D$28)))</f>
        <v/>
      </c>
      <c r="V16" s="122">
        <f t="shared" ref="V16:V46" si="6">IF(U16="",0,(ROUNDUP(U16,2)))</f>
        <v>0</v>
      </c>
    </row>
    <row r="17" spans="1:22" x14ac:dyDescent="0.2">
      <c r="A17" s="123"/>
      <c r="B17" s="153"/>
      <c r="C17" s="154"/>
      <c r="D17" s="154"/>
      <c r="E17" s="154"/>
      <c r="F17" s="154"/>
      <c r="G17" s="154"/>
      <c r="H17" s="155"/>
      <c r="I17" s="111"/>
      <c r="J17" s="108"/>
      <c r="K17" s="108"/>
      <c r="L17" s="115"/>
      <c r="M17" s="114"/>
      <c r="N17" s="109" t="str">
        <f t="shared" si="3"/>
        <v/>
      </c>
      <c r="O17" s="110">
        <f t="shared" si="4"/>
        <v>0</v>
      </c>
      <c r="P17" s="13">
        <f t="shared" si="5"/>
        <v>0</v>
      </c>
      <c r="R17" s="175"/>
      <c r="S17" s="176"/>
      <c r="U17" s="122" t="str">
        <f>IF(L17="","",(L17*1.435*1.15/1720*(40/Algemeen!D$28)))</f>
        <v/>
      </c>
      <c r="V17" s="122">
        <f t="shared" si="6"/>
        <v>0</v>
      </c>
    </row>
    <row r="18" spans="1:22" x14ac:dyDescent="0.2">
      <c r="A18" s="123"/>
      <c r="B18" s="153"/>
      <c r="C18" s="154"/>
      <c r="D18" s="154"/>
      <c r="E18" s="154"/>
      <c r="F18" s="154"/>
      <c r="G18" s="154"/>
      <c r="H18" s="155"/>
      <c r="I18" s="111"/>
      <c r="J18" s="108"/>
      <c r="K18" s="108"/>
      <c r="L18" s="115"/>
      <c r="M18" s="114"/>
      <c r="N18" s="109" t="str">
        <f t="shared" si="3"/>
        <v/>
      </c>
      <c r="O18" s="110">
        <f t="shared" si="4"/>
        <v>0</v>
      </c>
      <c r="P18" s="13">
        <f t="shared" si="5"/>
        <v>0</v>
      </c>
      <c r="R18" s="175"/>
      <c r="S18" s="176"/>
      <c r="U18" s="122" t="str">
        <f>IF(L18="","",(L18*1.435*1.15/1720*(40/Algemeen!D$28)))</f>
        <v/>
      </c>
      <c r="V18" s="122">
        <f t="shared" si="6"/>
        <v>0</v>
      </c>
    </row>
    <row r="19" spans="1:22" ht="11.25" customHeight="1" x14ac:dyDescent="0.2">
      <c r="A19" s="123"/>
      <c r="B19" s="153"/>
      <c r="C19" s="154"/>
      <c r="D19" s="154"/>
      <c r="E19" s="154"/>
      <c r="F19" s="154"/>
      <c r="G19" s="154"/>
      <c r="H19" s="155"/>
      <c r="I19" s="111"/>
      <c r="J19" s="108"/>
      <c r="K19" s="108"/>
      <c r="L19" s="115"/>
      <c r="M19" s="114"/>
      <c r="N19" s="109" t="str">
        <f t="shared" si="3"/>
        <v/>
      </c>
      <c r="O19" s="110">
        <f t="shared" si="4"/>
        <v>0</v>
      </c>
      <c r="P19" s="13">
        <f t="shared" si="5"/>
        <v>0</v>
      </c>
      <c r="R19" s="175"/>
      <c r="S19" s="176"/>
      <c r="U19" s="122" t="str">
        <f>IF(L19="","",(L19*1.435*1.15/1720*(40/Algemeen!D$28)))</f>
        <v/>
      </c>
      <c r="V19" s="122">
        <f t="shared" si="6"/>
        <v>0</v>
      </c>
    </row>
    <row r="20" spans="1:22" x14ac:dyDescent="0.2">
      <c r="A20" s="123"/>
      <c r="B20" s="153"/>
      <c r="C20" s="154"/>
      <c r="D20" s="154"/>
      <c r="E20" s="154"/>
      <c r="F20" s="154"/>
      <c r="G20" s="154"/>
      <c r="H20" s="155"/>
      <c r="I20" s="111"/>
      <c r="J20" s="108"/>
      <c r="K20" s="108"/>
      <c r="L20" s="115"/>
      <c r="M20" s="114"/>
      <c r="N20" s="109" t="str">
        <f t="shared" si="3"/>
        <v/>
      </c>
      <c r="O20" s="110">
        <f t="shared" si="4"/>
        <v>0</v>
      </c>
      <c r="P20" s="13">
        <f t="shared" si="5"/>
        <v>0</v>
      </c>
      <c r="R20" s="175"/>
      <c r="S20" s="176"/>
      <c r="U20" s="122" t="str">
        <f>IF(L20="","",(L20*1.435*1.15/1720*(40/Algemeen!D$28)))</f>
        <v/>
      </c>
      <c r="V20" s="122">
        <f t="shared" si="6"/>
        <v>0</v>
      </c>
    </row>
    <row r="21" spans="1:22" x14ac:dyDescent="0.2">
      <c r="A21" s="123"/>
      <c r="B21" s="153"/>
      <c r="C21" s="154"/>
      <c r="D21" s="154"/>
      <c r="E21" s="154"/>
      <c r="F21" s="154"/>
      <c r="G21" s="154"/>
      <c r="H21" s="155"/>
      <c r="I21" s="111"/>
      <c r="J21" s="108"/>
      <c r="K21" s="108"/>
      <c r="L21" s="115"/>
      <c r="M21" s="114"/>
      <c r="N21" s="109" t="str">
        <f t="shared" si="3"/>
        <v/>
      </c>
      <c r="O21" s="110">
        <f t="shared" si="4"/>
        <v>0</v>
      </c>
      <c r="P21" s="13">
        <f t="shared" si="5"/>
        <v>0</v>
      </c>
      <c r="R21" s="175"/>
      <c r="S21" s="176"/>
      <c r="U21" s="122" t="str">
        <f>IF(L21="","",(L21*1.435*1.15/1720*(40/Algemeen!D$28)))</f>
        <v/>
      </c>
      <c r="V21" s="122">
        <f t="shared" si="6"/>
        <v>0</v>
      </c>
    </row>
    <row r="22" spans="1:22" ht="11.25" customHeight="1" x14ac:dyDescent="0.2">
      <c r="A22" s="123"/>
      <c r="B22" s="153"/>
      <c r="C22" s="154"/>
      <c r="D22" s="154"/>
      <c r="E22" s="154"/>
      <c r="F22" s="154"/>
      <c r="G22" s="154"/>
      <c r="H22" s="155"/>
      <c r="I22" s="111"/>
      <c r="J22" s="108"/>
      <c r="K22" s="108"/>
      <c r="L22" s="115"/>
      <c r="M22" s="114"/>
      <c r="N22" s="109" t="str">
        <f t="shared" si="3"/>
        <v/>
      </c>
      <c r="O22" s="110">
        <f t="shared" si="4"/>
        <v>0</v>
      </c>
      <c r="P22" s="13">
        <f t="shared" si="5"/>
        <v>0</v>
      </c>
      <c r="R22" s="175"/>
      <c r="S22" s="176"/>
      <c r="U22" s="122" t="str">
        <f>IF(L22="","",(L22*1.435*1.15/1720*(40/Algemeen!D$28)))</f>
        <v/>
      </c>
      <c r="V22" s="122">
        <f t="shared" si="6"/>
        <v>0</v>
      </c>
    </row>
    <row r="23" spans="1:22" x14ac:dyDescent="0.2">
      <c r="A23" s="123"/>
      <c r="B23" s="153"/>
      <c r="C23" s="154"/>
      <c r="D23" s="154"/>
      <c r="E23" s="154"/>
      <c r="F23" s="154"/>
      <c r="G23" s="154"/>
      <c r="H23" s="155"/>
      <c r="I23" s="111"/>
      <c r="J23" s="108"/>
      <c r="K23" s="108"/>
      <c r="L23" s="115"/>
      <c r="M23" s="114"/>
      <c r="N23" s="109" t="str">
        <f t="shared" si="3"/>
        <v/>
      </c>
      <c r="O23" s="110">
        <f t="shared" si="4"/>
        <v>0</v>
      </c>
      <c r="P23" s="13">
        <f t="shared" si="5"/>
        <v>0</v>
      </c>
      <c r="R23" s="175"/>
      <c r="S23" s="176"/>
      <c r="U23" s="122" t="str">
        <f>IF(L23="","",(L23*1.435*1.15/1720*(40/Algemeen!D$28)))</f>
        <v/>
      </c>
      <c r="V23" s="122">
        <f t="shared" si="6"/>
        <v>0</v>
      </c>
    </row>
    <row r="24" spans="1:22" x14ac:dyDescent="0.2">
      <c r="A24" s="123"/>
      <c r="B24" s="153"/>
      <c r="C24" s="154"/>
      <c r="D24" s="154"/>
      <c r="E24" s="154"/>
      <c r="F24" s="154"/>
      <c r="G24" s="154"/>
      <c r="H24" s="155"/>
      <c r="I24" s="111"/>
      <c r="J24" s="108"/>
      <c r="K24" s="108"/>
      <c r="L24" s="115"/>
      <c r="M24" s="114"/>
      <c r="N24" s="109" t="str">
        <f t="shared" si="3"/>
        <v/>
      </c>
      <c r="O24" s="110">
        <f t="shared" si="4"/>
        <v>0</v>
      </c>
      <c r="P24" s="13">
        <f t="shared" si="5"/>
        <v>0</v>
      </c>
      <c r="R24" s="175"/>
      <c r="S24" s="176"/>
      <c r="U24" s="122" t="str">
        <f>IF(L24="","",(L24*1.435*1.15/1720*(40/Algemeen!D$28)))</f>
        <v/>
      </c>
      <c r="V24" s="122">
        <f t="shared" si="6"/>
        <v>0</v>
      </c>
    </row>
    <row r="25" spans="1:22" x14ac:dyDescent="0.2">
      <c r="A25" s="123"/>
      <c r="B25" s="153"/>
      <c r="C25" s="154"/>
      <c r="D25" s="154"/>
      <c r="E25" s="154"/>
      <c r="F25" s="154"/>
      <c r="G25" s="154"/>
      <c r="H25" s="155"/>
      <c r="I25" s="111"/>
      <c r="J25" s="108"/>
      <c r="K25" s="108"/>
      <c r="L25" s="115"/>
      <c r="M25" s="114"/>
      <c r="N25" s="109" t="str">
        <f t="shared" si="3"/>
        <v/>
      </c>
      <c r="O25" s="110">
        <f t="shared" si="4"/>
        <v>0</v>
      </c>
      <c r="P25" s="13">
        <f t="shared" si="5"/>
        <v>0</v>
      </c>
      <c r="R25" s="175"/>
      <c r="S25" s="176"/>
      <c r="U25" s="122" t="str">
        <f>IF(L25="","",(L25*1.435*1.15/1720*(40/Algemeen!D$28)))</f>
        <v/>
      </c>
      <c r="V25" s="122">
        <f t="shared" si="6"/>
        <v>0</v>
      </c>
    </row>
    <row r="26" spans="1:22" ht="11.25" customHeight="1" x14ac:dyDescent="0.2">
      <c r="A26" s="123"/>
      <c r="B26" s="153"/>
      <c r="C26" s="154"/>
      <c r="D26" s="154"/>
      <c r="E26" s="154"/>
      <c r="F26" s="154"/>
      <c r="G26" s="154"/>
      <c r="H26" s="155"/>
      <c r="I26" s="111"/>
      <c r="J26" s="108"/>
      <c r="K26" s="108"/>
      <c r="L26" s="115"/>
      <c r="M26" s="114"/>
      <c r="N26" s="109" t="str">
        <f t="shared" si="3"/>
        <v/>
      </c>
      <c r="O26" s="110">
        <f t="shared" si="4"/>
        <v>0</v>
      </c>
      <c r="P26" s="13">
        <f t="shared" si="5"/>
        <v>0</v>
      </c>
      <c r="R26" s="175"/>
      <c r="S26" s="176"/>
      <c r="U26" s="122" t="str">
        <f>IF(L26="","",(L26*1.435*1.15/1720*(40/Algemeen!D$28)))</f>
        <v/>
      </c>
      <c r="V26" s="122">
        <f t="shared" si="6"/>
        <v>0</v>
      </c>
    </row>
    <row r="27" spans="1:22" x14ac:dyDescent="0.2">
      <c r="A27" s="123"/>
      <c r="B27" s="153"/>
      <c r="C27" s="154"/>
      <c r="D27" s="154"/>
      <c r="E27" s="154"/>
      <c r="F27" s="154"/>
      <c r="G27" s="154"/>
      <c r="H27" s="155"/>
      <c r="I27" s="111"/>
      <c r="J27" s="108"/>
      <c r="K27" s="108"/>
      <c r="L27" s="115"/>
      <c r="M27" s="114"/>
      <c r="N27" s="109" t="str">
        <f t="shared" si="3"/>
        <v/>
      </c>
      <c r="O27" s="110">
        <f t="shared" si="4"/>
        <v>0</v>
      </c>
      <c r="P27" s="13">
        <f t="shared" si="5"/>
        <v>0</v>
      </c>
      <c r="R27" s="175"/>
      <c r="S27" s="176"/>
      <c r="U27" s="122" t="str">
        <f>IF(L27="","",(L27*1.435*1.15/1720*(40/Algemeen!D$28)))</f>
        <v/>
      </c>
      <c r="V27" s="122">
        <f t="shared" si="6"/>
        <v>0</v>
      </c>
    </row>
    <row r="28" spans="1:22" x14ac:dyDescent="0.2">
      <c r="A28" s="123"/>
      <c r="B28" s="153"/>
      <c r="C28" s="154"/>
      <c r="D28" s="154"/>
      <c r="E28" s="154"/>
      <c r="F28" s="154"/>
      <c r="G28" s="154"/>
      <c r="H28" s="155"/>
      <c r="I28" s="111"/>
      <c r="J28" s="108"/>
      <c r="K28" s="108"/>
      <c r="L28" s="115"/>
      <c r="M28" s="114"/>
      <c r="N28" s="109" t="str">
        <f t="shared" si="3"/>
        <v/>
      </c>
      <c r="O28" s="110">
        <f t="shared" si="4"/>
        <v>0</v>
      </c>
      <c r="P28" s="13">
        <f t="shared" si="5"/>
        <v>0</v>
      </c>
      <c r="R28" s="175"/>
      <c r="S28" s="176"/>
      <c r="U28" s="122" t="str">
        <f>IF(L28="","",(L28*1.435*1.15/1720*(40/Algemeen!D$28)))</f>
        <v/>
      </c>
      <c r="V28" s="122">
        <f t="shared" si="6"/>
        <v>0</v>
      </c>
    </row>
    <row r="29" spans="1:22" x14ac:dyDescent="0.2">
      <c r="A29" s="123"/>
      <c r="B29" s="153"/>
      <c r="C29" s="154"/>
      <c r="D29" s="154"/>
      <c r="E29" s="154"/>
      <c r="F29" s="154"/>
      <c r="G29" s="154"/>
      <c r="H29" s="155"/>
      <c r="I29" s="111"/>
      <c r="J29" s="108"/>
      <c r="K29" s="108"/>
      <c r="L29" s="115"/>
      <c r="M29" s="114"/>
      <c r="N29" s="109" t="str">
        <f t="shared" si="3"/>
        <v/>
      </c>
      <c r="O29" s="110">
        <f t="shared" si="4"/>
        <v>0</v>
      </c>
      <c r="P29" s="13">
        <f t="shared" si="5"/>
        <v>0</v>
      </c>
      <c r="R29" s="177"/>
      <c r="S29" s="178"/>
      <c r="U29" s="122" t="str">
        <f>IF(L29="","",(L29*1.435*1.15/1720*(40/Algemeen!D$28)))</f>
        <v/>
      </c>
      <c r="V29" s="122">
        <f t="shared" si="6"/>
        <v>0</v>
      </c>
    </row>
    <row r="30" spans="1:22" x14ac:dyDescent="0.2">
      <c r="A30" s="123"/>
      <c r="B30" s="153"/>
      <c r="C30" s="154"/>
      <c r="D30" s="154"/>
      <c r="E30" s="154"/>
      <c r="F30" s="154"/>
      <c r="G30" s="154"/>
      <c r="H30" s="155"/>
      <c r="I30" s="111"/>
      <c r="J30" s="108"/>
      <c r="K30" s="108"/>
      <c r="L30" s="115"/>
      <c r="M30" s="114"/>
      <c r="N30" s="109" t="str">
        <f t="shared" si="3"/>
        <v/>
      </c>
      <c r="O30" s="110">
        <f t="shared" si="4"/>
        <v>0</v>
      </c>
      <c r="P30" s="13">
        <f t="shared" si="5"/>
        <v>0</v>
      </c>
      <c r="U30" s="122" t="str">
        <f>IF(L30="","",(L30*1.435*1.15/1720*(40/Algemeen!D$28)))</f>
        <v/>
      </c>
      <c r="V30" s="122">
        <f t="shared" si="6"/>
        <v>0</v>
      </c>
    </row>
    <row r="31" spans="1:22" x14ac:dyDescent="0.2">
      <c r="A31" s="123"/>
      <c r="B31" s="153"/>
      <c r="C31" s="154"/>
      <c r="D31" s="154"/>
      <c r="E31" s="154"/>
      <c r="F31" s="154"/>
      <c r="G31" s="154"/>
      <c r="H31" s="155"/>
      <c r="I31" s="111"/>
      <c r="J31" s="108"/>
      <c r="K31" s="108"/>
      <c r="L31" s="115"/>
      <c r="M31" s="114"/>
      <c r="N31" s="109" t="str">
        <f t="shared" si="3"/>
        <v/>
      </c>
      <c r="O31" s="110">
        <f t="shared" si="4"/>
        <v>0</v>
      </c>
      <c r="P31" s="13">
        <f t="shared" si="5"/>
        <v>0</v>
      </c>
      <c r="R31" s="179" t="s">
        <v>98</v>
      </c>
      <c r="S31" s="180"/>
      <c r="U31" s="122" t="str">
        <f>IF(L31="","",(L31*1.435*1.15/1720*(40/Algemeen!D$28)))</f>
        <v/>
      </c>
      <c r="V31" s="122">
        <f t="shared" si="6"/>
        <v>0</v>
      </c>
    </row>
    <row r="32" spans="1:22" x14ac:dyDescent="0.2">
      <c r="A32" s="123"/>
      <c r="B32" s="153"/>
      <c r="C32" s="154"/>
      <c r="D32" s="154"/>
      <c r="E32" s="154"/>
      <c r="F32" s="154"/>
      <c r="G32" s="154"/>
      <c r="H32" s="155"/>
      <c r="I32" s="111"/>
      <c r="J32" s="108"/>
      <c r="K32" s="108"/>
      <c r="L32" s="115"/>
      <c r="M32" s="114"/>
      <c r="N32" s="109" t="str">
        <f t="shared" si="3"/>
        <v/>
      </c>
      <c r="O32" s="110">
        <f t="shared" si="4"/>
        <v>0</v>
      </c>
      <c r="P32" s="13">
        <f t="shared" si="5"/>
        <v>0</v>
      </c>
      <c r="R32" s="181"/>
      <c r="S32" s="182"/>
      <c r="U32" s="122" t="str">
        <f>IF(L32="","",(L32*1.435*1.15/1720*(40/Algemeen!D$28)))</f>
        <v/>
      </c>
      <c r="V32" s="122">
        <f t="shared" si="6"/>
        <v>0</v>
      </c>
    </row>
    <row r="33" spans="1:22" x14ac:dyDescent="0.2">
      <c r="A33" s="123"/>
      <c r="B33" s="153"/>
      <c r="C33" s="154"/>
      <c r="D33" s="154"/>
      <c r="E33" s="154"/>
      <c r="F33" s="154"/>
      <c r="G33" s="154"/>
      <c r="H33" s="155"/>
      <c r="I33" s="111"/>
      <c r="J33" s="108"/>
      <c r="K33" s="108"/>
      <c r="L33" s="115"/>
      <c r="M33" s="114"/>
      <c r="N33" s="109" t="str">
        <f t="shared" si="3"/>
        <v/>
      </c>
      <c r="O33" s="110">
        <f t="shared" si="4"/>
        <v>0</v>
      </c>
      <c r="P33" s="13">
        <f t="shared" si="5"/>
        <v>0</v>
      </c>
      <c r="R33" s="181"/>
      <c r="S33" s="182"/>
      <c r="U33" s="122" t="str">
        <f>IF(L33="","",(L33*1.435*1.15/1720*(40/Algemeen!D$28)))</f>
        <v/>
      </c>
      <c r="V33" s="122">
        <f t="shared" si="6"/>
        <v>0</v>
      </c>
    </row>
    <row r="34" spans="1:22" x14ac:dyDescent="0.2">
      <c r="A34" s="123"/>
      <c r="B34" s="153"/>
      <c r="C34" s="154"/>
      <c r="D34" s="154"/>
      <c r="E34" s="154"/>
      <c r="F34" s="154"/>
      <c r="G34" s="154"/>
      <c r="H34" s="155"/>
      <c r="I34" s="111"/>
      <c r="J34" s="108"/>
      <c r="K34" s="108"/>
      <c r="L34" s="115"/>
      <c r="M34" s="114"/>
      <c r="N34" s="109" t="str">
        <f t="shared" si="3"/>
        <v/>
      </c>
      <c r="O34" s="110">
        <f t="shared" si="4"/>
        <v>0</v>
      </c>
      <c r="P34" s="13">
        <f t="shared" si="5"/>
        <v>0</v>
      </c>
      <c r="R34" s="181"/>
      <c r="S34" s="182"/>
      <c r="U34" s="122" t="str">
        <f>IF(L34="","",(L34*1.435*1.15/1720*(40/Algemeen!D$28)))</f>
        <v/>
      </c>
      <c r="V34" s="122">
        <f t="shared" si="6"/>
        <v>0</v>
      </c>
    </row>
    <row r="35" spans="1:22" x14ac:dyDescent="0.2">
      <c r="A35" s="123"/>
      <c r="B35" s="153"/>
      <c r="C35" s="154"/>
      <c r="D35" s="154"/>
      <c r="E35" s="154"/>
      <c r="F35" s="154"/>
      <c r="G35" s="154"/>
      <c r="H35" s="155"/>
      <c r="I35" s="111"/>
      <c r="J35" s="108"/>
      <c r="K35" s="108"/>
      <c r="L35" s="115"/>
      <c r="M35" s="114"/>
      <c r="N35" s="109" t="str">
        <f t="shared" si="3"/>
        <v/>
      </c>
      <c r="O35" s="110">
        <f t="shared" si="4"/>
        <v>0</v>
      </c>
      <c r="P35" s="13">
        <f t="shared" si="5"/>
        <v>0</v>
      </c>
      <c r="R35" s="181"/>
      <c r="S35" s="182"/>
      <c r="U35" s="122" t="str">
        <f>IF(L35="","",(L35*1.435*1.15/1720*(40/Algemeen!D$28)))</f>
        <v/>
      </c>
      <c r="V35" s="122">
        <f t="shared" si="6"/>
        <v>0</v>
      </c>
    </row>
    <row r="36" spans="1:22" x14ac:dyDescent="0.2">
      <c r="A36" s="123"/>
      <c r="B36" s="153"/>
      <c r="C36" s="154"/>
      <c r="D36" s="154"/>
      <c r="E36" s="154"/>
      <c r="F36" s="154"/>
      <c r="G36" s="154"/>
      <c r="H36" s="155"/>
      <c r="I36" s="111"/>
      <c r="J36" s="108"/>
      <c r="K36" s="108"/>
      <c r="L36" s="115"/>
      <c r="M36" s="114"/>
      <c r="N36" s="109" t="str">
        <f t="shared" si="3"/>
        <v/>
      </c>
      <c r="O36" s="110">
        <f t="shared" si="4"/>
        <v>0</v>
      </c>
      <c r="P36" s="13">
        <f t="shared" si="5"/>
        <v>0</v>
      </c>
      <c r="R36" s="181"/>
      <c r="S36" s="182"/>
      <c r="U36" s="122" t="str">
        <f>IF(L36="","",(L36*1.435*1.15/1720*(40/Algemeen!D$28)))</f>
        <v/>
      </c>
      <c r="V36" s="122">
        <f t="shared" si="6"/>
        <v>0</v>
      </c>
    </row>
    <row r="37" spans="1:22" x14ac:dyDescent="0.2">
      <c r="A37" s="123"/>
      <c r="B37" s="153"/>
      <c r="C37" s="154"/>
      <c r="D37" s="154"/>
      <c r="E37" s="154"/>
      <c r="F37" s="154"/>
      <c r="G37" s="154"/>
      <c r="H37" s="155"/>
      <c r="I37" s="111"/>
      <c r="J37" s="108"/>
      <c r="K37" s="108"/>
      <c r="L37" s="115"/>
      <c r="M37" s="114"/>
      <c r="N37" s="109" t="str">
        <f t="shared" si="3"/>
        <v/>
      </c>
      <c r="O37" s="110">
        <f t="shared" si="4"/>
        <v>0</v>
      </c>
      <c r="P37" s="13">
        <f t="shared" si="5"/>
        <v>0</v>
      </c>
      <c r="R37" s="181"/>
      <c r="S37" s="182"/>
      <c r="U37" s="122" t="str">
        <f>IF(L37="","",(L37*1.435*1.15/1720*(40/Algemeen!D$28)))</f>
        <v/>
      </c>
      <c r="V37" s="122">
        <f t="shared" si="6"/>
        <v>0</v>
      </c>
    </row>
    <row r="38" spans="1:22" x14ac:dyDescent="0.2">
      <c r="A38" s="123"/>
      <c r="B38" s="153"/>
      <c r="C38" s="154"/>
      <c r="D38" s="154"/>
      <c r="E38" s="154"/>
      <c r="F38" s="154"/>
      <c r="G38" s="154"/>
      <c r="H38" s="155"/>
      <c r="I38" s="111"/>
      <c r="J38" s="108"/>
      <c r="K38" s="108"/>
      <c r="L38" s="115"/>
      <c r="M38" s="114"/>
      <c r="N38" s="109" t="str">
        <f t="shared" si="3"/>
        <v/>
      </c>
      <c r="O38" s="110">
        <f t="shared" si="4"/>
        <v>0</v>
      </c>
      <c r="P38" s="13">
        <f t="shared" si="5"/>
        <v>0</v>
      </c>
      <c r="R38" s="181"/>
      <c r="S38" s="182"/>
      <c r="U38" s="122" t="str">
        <f>IF(L38="","",(L38*1.435*1.15/1720*(40/Algemeen!D$28)))</f>
        <v/>
      </c>
      <c r="V38" s="122">
        <f t="shared" si="6"/>
        <v>0</v>
      </c>
    </row>
    <row r="39" spans="1:22" x14ac:dyDescent="0.2">
      <c r="A39" s="123"/>
      <c r="B39" s="153"/>
      <c r="C39" s="154"/>
      <c r="D39" s="154"/>
      <c r="E39" s="154"/>
      <c r="F39" s="154"/>
      <c r="G39" s="154"/>
      <c r="H39" s="155"/>
      <c r="I39" s="111"/>
      <c r="J39" s="108"/>
      <c r="K39" s="108"/>
      <c r="L39" s="115"/>
      <c r="M39" s="114"/>
      <c r="N39" s="109" t="str">
        <f t="shared" si="3"/>
        <v/>
      </c>
      <c r="O39" s="110">
        <f t="shared" si="4"/>
        <v>0</v>
      </c>
      <c r="P39" s="13">
        <f t="shared" si="5"/>
        <v>0</v>
      </c>
      <c r="R39" s="183"/>
      <c r="S39" s="184"/>
      <c r="U39" s="122" t="str">
        <f>IF(L39="","",(L39*1.435*1.15/1720*(40/Algemeen!D$28)))</f>
        <v/>
      </c>
      <c r="V39" s="122">
        <f t="shared" si="6"/>
        <v>0</v>
      </c>
    </row>
    <row r="40" spans="1:22" x14ac:dyDescent="0.2">
      <c r="A40" s="123"/>
      <c r="B40" s="153"/>
      <c r="C40" s="154"/>
      <c r="D40" s="154"/>
      <c r="E40" s="154"/>
      <c r="F40" s="154"/>
      <c r="G40" s="154"/>
      <c r="H40" s="155"/>
      <c r="I40" s="111"/>
      <c r="J40" s="108"/>
      <c r="K40" s="108"/>
      <c r="L40" s="115"/>
      <c r="M40" s="114"/>
      <c r="N40" s="109" t="str">
        <f t="shared" si="3"/>
        <v/>
      </c>
      <c r="O40" s="110">
        <f t="shared" si="4"/>
        <v>0</v>
      </c>
      <c r="P40" s="13">
        <f t="shared" si="5"/>
        <v>0</v>
      </c>
      <c r="U40" s="122" t="str">
        <f>IF(L40="","",(L40*1.435*1.15/1720*(40/Algemeen!D$28)))</f>
        <v/>
      </c>
      <c r="V40" s="122">
        <f t="shared" si="6"/>
        <v>0</v>
      </c>
    </row>
    <row r="41" spans="1:22" x14ac:dyDescent="0.2">
      <c r="A41" s="123"/>
      <c r="B41" s="153"/>
      <c r="C41" s="154"/>
      <c r="D41" s="154"/>
      <c r="E41" s="154"/>
      <c r="F41" s="154"/>
      <c r="G41" s="154"/>
      <c r="H41" s="155"/>
      <c r="I41" s="111"/>
      <c r="J41" s="108"/>
      <c r="K41" s="108"/>
      <c r="L41" s="115"/>
      <c r="M41" s="114"/>
      <c r="N41" s="109" t="str">
        <f t="shared" si="3"/>
        <v/>
      </c>
      <c r="O41" s="110">
        <f t="shared" si="4"/>
        <v>0</v>
      </c>
      <c r="P41" s="13">
        <f t="shared" si="5"/>
        <v>0</v>
      </c>
      <c r="R41" s="167" t="s">
        <v>99</v>
      </c>
      <c r="S41" s="168"/>
      <c r="U41" s="122" t="str">
        <f>IF(L41="","",(L41*1.435*1.15/1720*(40/Algemeen!D$28)))</f>
        <v/>
      </c>
      <c r="V41" s="122">
        <f t="shared" si="6"/>
        <v>0</v>
      </c>
    </row>
    <row r="42" spans="1:22" x14ac:dyDescent="0.2">
      <c r="A42" s="123"/>
      <c r="B42" s="153"/>
      <c r="C42" s="154"/>
      <c r="D42" s="154"/>
      <c r="E42" s="154"/>
      <c r="F42" s="154"/>
      <c r="G42" s="154"/>
      <c r="H42" s="155"/>
      <c r="I42" s="111"/>
      <c r="J42" s="108"/>
      <c r="K42" s="108"/>
      <c r="L42" s="115"/>
      <c r="M42" s="114"/>
      <c r="N42" s="109" t="str">
        <f t="shared" si="3"/>
        <v/>
      </c>
      <c r="O42" s="110">
        <f t="shared" si="4"/>
        <v>0</v>
      </c>
      <c r="P42" s="13">
        <f t="shared" si="5"/>
        <v>0</v>
      </c>
      <c r="R42" s="169"/>
      <c r="S42" s="170"/>
      <c r="U42" s="122" t="str">
        <f>IF(L42="","",(L42*1.435*1.15/1720*(40/Algemeen!D$28)))</f>
        <v/>
      </c>
      <c r="V42" s="122">
        <f t="shared" si="6"/>
        <v>0</v>
      </c>
    </row>
    <row r="43" spans="1:22" x14ac:dyDescent="0.2">
      <c r="A43" s="123"/>
      <c r="B43" s="153"/>
      <c r="C43" s="154"/>
      <c r="D43" s="154"/>
      <c r="E43" s="154"/>
      <c r="F43" s="154"/>
      <c r="G43" s="154"/>
      <c r="H43" s="155"/>
      <c r="I43" s="111"/>
      <c r="J43" s="108"/>
      <c r="K43" s="108"/>
      <c r="L43" s="115"/>
      <c r="M43" s="114"/>
      <c r="N43" s="109" t="str">
        <f t="shared" si="3"/>
        <v/>
      </c>
      <c r="O43" s="110">
        <f t="shared" si="4"/>
        <v>0</v>
      </c>
      <c r="P43" s="13">
        <f t="shared" si="5"/>
        <v>0</v>
      </c>
      <c r="R43" s="169"/>
      <c r="S43" s="170"/>
      <c r="U43" s="122" t="str">
        <f>IF(L43="","",(L43*1.435*1.15/1720*(40/Algemeen!D$28)))</f>
        <v/>
      </c>
      <c r="V43" s="122">
        <f t="shared" si="6"/>
        <v>0</v>
      </c>
    </row>
    <row r="44" spans="1:22" x14ac:dyDescent="0.2">
      <c r="A44" s="123"/>
      <c r="B44" s="153"/>
      <c r="C44" s="154"/>
      <c r="D44" s="154"/>
      <c r="E44" s="154"/>
      <c r="F44" s="154"/>
      <c r="G44" s="154"/>
      <c r="H44" s="155"/>
      <c r="I44" s="111"/>
      <c r="J44" s="108"/>
      <c r="K44" s="108"/>
      <c r="L44" s="115"/>
      <c r="M44" s="114"/>
      <c r="N44" s="109" t="str">
        <f t="shared" si="3"/>
        <v/>
      </c>
      <c r="O44" s="110">
        <f t="shared" si="4"/>
        <v>0</v>
      </c>
      <c r="P44" s="13">
        <f t="shared" si="5"/>
        <v>0</v>
      </c>
      <c r="R44" s="169"/>
      <c r="S44" s="170"/>
      <c r="U44" s="122" t="str">
        <f>IF(L44="","",(L44*1.435*1.15/1720*(40/Algemeen!D$28)))</f>
        <v/>
      </c>
      <c r="V44" s="122">
        <f t="shared" si="6"/>
        <v>0</v>
      </c>
    </row>
    <row r="45" spans="1:22" x14ac:dyDescent="0.2">
      <c r="A45" s="123"/>
      <c r="B45" s="153"/>
      <c r="C45" s="154"/>
      <c r="D45" s="154"/>
      <c r="E45" s="154"/>
      <c r="F45" s="154"/>
      <c r="G45" s="154"/>
      <c r="H45" s="155"/>
      <c r="I45" s="111"/>
      <c r="J45" s="108"/>
      <c r="K45" s="108"/>
      <c r="L45" s="115"/>
      <c r="M45" s="114"/>
      <c r="N45" s="109" t="str">
        <f t="shared" si="3"/>
        <v/>
      </c>
      <c r="O45" s="110">
        <f t="shared" si="4"/>
        <v>0</v>
      </c>
      <c r="P45" s="13">
        <f t="shared" si="5"/>
        <v>0</v>
      </c>
      <c r="R45" s="169"/>
      <c r="S45" s="170"/>
      <c r="U45" s="122" t="str">
        <f>IF(L45="","",(L45*1.435*1.15/1720*(40/Algemeen!D$28)))</f>
        <v/>
      </c>
      <c r="V45" s="122">
        <f t="shared" si="6"/>
        <v>0</v>
      </c>
    </row>
    <row r="46" spans="1:22" x14ac:dyDescent="0.2">
      <c r="A46" s="123"/>
      <c r="B46" s="153"/>
      <c r="C46" s="154"/>
      <c r="D46" s="154"/>
      <c r="E46" s="154"/>
      <c r="F46" s="154"/>
      <c r="G46" s="154"/>
      <c r="H46" s="155"/>
      <c r="I46" s="111"/>
      <c r="J46" s="108"/>
      <c r="K46" s="108"/>
      <c r="L46" s="115"/>
      <c r="M46" s="114"/>
      <c r="N46" s="109" t="str">
        <f t="shared" si="3"/>
        <v/>
      </c>
      <c r="O46" s="110">
        <f t="shared" si="4"/>
        <v>0</v>
      </c>
      <c r="P46" s="13">
        <f t="shared" si="5"/>
        <v>0</v>
      </c>
      <c r="R46" s="171"/>
      <c r="S46" s="172"/>
      <c r="U46" s="122" t="str">
        <f>IF(L46="","",(L46*1.435*1.15/1720*(40/Algemeen!D$28)))</f>
        <v/>
      </c>
      <c r="V46" s="122">
        <f t="shared" si="6"/>
        <v>0</v>
      </c>
    </row>
  </sheetData>
  <sheetProtection algorithmName="SHA-512" hashValue="ZVDIQyDBXvvjiWQvNq4sdo9TVW2W24yOiZfB6+vUlYik4taNdqM4YcIuvaC9SE74cMZ4pAn2nBhl5lvwHyN/GQ==" saltValue="H0QbBThGcmvrHysqMZN5UA==" spinCount="100000" sheet="1" objects="1" scenarios="1"/>
  <mergeCells count="40">
    <mergeCell ref="R41:S46"/>
    <mergeCell ref="B42:H42"/>
    <mergeCell ref="B43:H43"/>
    <mergeCell ref="B44:H44"/>
    <mergeCell ref="B45:H45"/>
    <mergeCell ref="B46:H46"/>
    <mergeCell ref="R31:S39"/>
    <mergeCell ref="B31:H31"/>
    <mergeCell ref="B32:H32"/>
    <mergeCell ref="B33:H33"/>
    <mergeCell ref="B34:H34"/>
    <mergeCell ref="B35:H35"/>
    <mergeCell ref="B36:H36"/>
    <mergeCell ref="B37:H37"/>
    <mergeCell ref="B38:H38"/>
    <mergeCell ref="B39:H39"/>
    <mergeCell ref="R16:S29"/>
    <mergeCell ref="B29:H29"/>
    <mergeCell ref="A1:B1"/>
    <mergeCell ref="C1:P1"/>
    <mergeCell ref="R14:S14"/>
    <mergeCell ref="R3:U3"/>
    <mergeCell ref="B24:H24"/>
    <mergeCell ref="B25:H25"/>
    <mergeCell ref="B26:H26"/>
    <mergeCell ref="B27:H27"/>
    <mergeCell ref="B28:H28"/>
    <mergeCell ref="B19:H19"/>
    <mergeCell ref="B20:H20"/>
    <mergeCell ref="B21:H21"/>
    <mergeCell ref="B22:H22"/>
    <mergeCell ref="B23:H23"/>
    <mergeCell ref="B40:H40"/>
    <mergeCell ref="B41:H41"/>
    <mergeCell ref="B14:H14"/>
    <mergeCell ref="B15:H15"/>
    <mergeCell ref="B16:H16"/>
    <mergeCell ref="B17:H17"/>
    <mergeCell ref="B18:H18"/>
    <mergeCell ref="B30:H30"/>
  </mergeCells>
  <conditionalFormatting sqref="K15:K46">
    <cfRule type="containsText" dxfId="22" priority="1" operator="containsText" text="IKS">
      <formula>NOT(ISERROR(SEARCH("IKS",K15)))</formula>
    </cfRule>
    <cfRule type="containsText" dxfId="21" priority="2" operator="containsText" text="Eigen arbeid">
      <formula>NOT(ISERROR(SEARCH("Eigen arbeid",K15)))</formula>
    </cfRule>
    <cfRule type="containsText" dxfId="20" priority="3" operator="containsText" text="Loonkosten">
      <formula>NOT(ISERROR(SEARCH("Loonkosten",K15)))</formula>
    </cfRule>
  </conditionalFormatting>
  <dataValidations count="8">
    <dataValidation type="list" allowBlank="1" showInputMessage="1" showErrorMessage="1" sqref="K15:K46" xr:uid="{A0B758CF-6136-4101-B48D-4B57BD5A4758}">
      <formula1>"Loonkosten, IKS, Eigen arbeid"</formula1>
    </dataValidation>
    <dataValidation allowBlank="1" showInputMessage="1" showErrorMessage="1" prompt="Het tarief voor onbetaalde eigen arbeid is vastgesteld op € 35 per uur" sqref="N15" xr:uid="{9859F71F-53D4-42BA-ABE7-BE2FAAD5842B}"/>
    <dataValidation allowBlank="1" showInputMessage="1" showErrorMessage="1" prompt="Heeft u via het RvO.nl een goedgekeurde Integrale Kosten Systematiek? Dan vult u de door een accountant berekende uurtarieven per functie(groep) hier in" sqref="M16:M46" xr:uid="{7A98ACB0-D470-4ADE-9BA5-532978C10F1F}"/>
    <dataValidation allowBlank="1" showInputMessage="1" showErrorMessage="1" prompt="Voer een bruto jaarloon in wat overeenkomt met de  functie(groep). Dit hoeft niet op persoonsniveau. U mag alvast rekening houden met loonsverhoging voor de komende jaren indien het project meerdere jaren duurt." sqref="L15:L46" xr:uid="{689EA50F-3B98-4346-A973-A5BEAB31EB75}"/>
    <dataValidation type="list" allowBlank="1" showInputMessage="1" showErrorMessage="1" prompt="Selecteer via het drop-down menu welk werkpakket het betreft" sqref="A15" xr:uid="{349DF829-16AC-4C0D-B09D-DA6C5B47F371}">
      <formula1>"1,2,3,4,5,6,7,8"</formula1>
    </dataValidation>
    <dataValidation type="list" allowBlank="1" showInputMessage="1" showErrorMessage="1" sqref="A16:A46" xr:uid="{99B115E2-24CC-4E69-A4C4-F63EE7BE2DBE}">
      <formula1>"1,2,3,4,5,6,7,8"</formula1>
    </dataValidation>
    <dataValidation allowBlank="1" showInputMessage="1" showErrorMessage="1" prompt="Geef hier aan vanuit welke functie(groep) de werkzaamheden worden gedaan. Bijvoorbeeld: projectleider, medewerker administratie, medewerker communicatie, onderzoeker, engineer, laborant" sqref="J15" xr:uid="{CA0C99DA-9CBB-42FB-B351-A2258D4959C4}"/>
    <dataValidation allowBlank="1" showInputMessage="1" showErrorMessage="1" prompt="Heeft u via het RvO.nl een goedgekeurde Integrale Kosten Systematiek? Dan vult u de door een accountant berekende/te berekenen uurtarieven per functie(groep) hier in. U mag rekening houden met loonsverhoging voor de komende jaren." sqref="M15" xr:uid="{F91C2FE6-E821-4834-9A3C-FA9939805A98}"/>
  </dataValidations>
  <pageMargins left="0.6692913385826772" right="0.6692913385826772" top="0.55118110236220474" bottom="0.55118110236220474" header="0.31496062992125984" footer="0.31496062992125984"/>
  <pageSetup paperSize="9" scale="58"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tabColor rgb="FF00B050"/>
    <pageSetUpPr fitToPage="1"/>
  </sheetPr>
  <dimension ref="A1:V46"/>
  <sheetViews>
    <sheetView showGridLines="0" zoomScaleNormal="100" workbookViewId="0">
      <selection activeCell="A15" sqref="A15"/>
    </sheetView>
  </sheetViews>
  <sheetFormatPr defaultColWidth="9" defaultRowHeight="12" x14ac:dyDescent="0.2"/>
  <cols>
    <col min="1" max="1" width="6.75" style="107" customWidth="1"/>
    <col min="2" max="2" width="38.75" style="107" bestFit="1" customWidth="1"/>
    <col min="3" max="3" width="12.625" style="107" customWidth="1"/>
    <col min="4" max="6" width="12.625" style="124" customWidth="1"/>
    <col min="7" max="16" width="12.625" style="107" customWidth="1"/>
    <col min="17" max="17" width="4.125" style="107" customWidth="1"/>
    <col min="18" max="18" width="17.5" style="107" customWidth="1"/>
    <col min="19" max="19" width="14.5" style="107" customWidth="1"/>
    <col min="20" max="20" width="9" style="107"/>
    <col min="21" max="22" width="9" style="122" customWidth="1"/>
    <col min="23" max="16384" width="9" style="107"/>
  </cols>
  <sheetData>
    <row r="1" spans="1:22" ht="15.75" x14ac:dyDescent="0.25">
      <c r="A1" s="159" t="s">
        <v>46</v>
      </c>
      <c r="B1" s="160"/>
      <c r="C1" s="161" t="str">
        <f>IF(Algemeen!B29="","",Algemeen!B29)</f>
        <v/>
      </c>
      <c r="D1" s="162"/>
      <c r="E1" s="162"/>
      <c r="F1" s="162"/>
      <c r="G1" s="162"/>
      <c r="H1" s="162"/>
      <c r="I1" s="162"/>
      <c r="J1" s="162"/>
      <c r="K1" s="162"/>
      <c r="L1" s="162"/>
      <c r="M1" s="162"/>
      <c r="N1" s="162"/>
      <c r="O1" s="162"/>
      <c r="P1" s="163"/>
    </row>
    <row r="2" spans="1:22" x14ac:dyDescent="0.2">
      <c r="A2" s="107" t="s">
        <v>14</v>
      </c>
    </row>
    <row r="3" spans="1:22" s="124" customFormat="1" ht="72" x14ac:dyDescent="0.2">
      <c r="A3" s="131" t="s">
        <v>103</v>
      </c>
      <c r="B3" s="131" t="s">
        <v>36</v>
      </c>
      <c r="C3" s="131" t="s">
        <v>118</v>
      </c>
      <c r="D3" s="131" t="s">
        <v>128</v>
      </c>
      <c r="E3" s="131" t="s">
        <v>119</v>
      </c>
      <c r="F3" s="131" t="s">
        <v>120</v>
      </c>
      <c r="G3" s="131" t="s">
        <v>121</v>
      </c>
      <c r="H3" s="131" t="s">
        <v>122</v>
      </c>
      <c r="I3" s="131" t="s">
        <v>123</v>
      </c>
      <c r="J3" s="131" t="s">
        <v>124</v>
      </c>
      <c r="K3" s="131" t="s">
        <v>125</v>
      </c>
      <c r="L3" s="131" t="s">
        <v>129</v>
      </c>
      <c r="M3" s="131" t="s">
        <v>126</v>
      </c>
      <c r="N3" s="131" t="s">
        <v>127</v>
      </c>
      <c r="O3" s="131" t="s">
        <v>130</v>
      </c>
      <c r="P3" s="131" t="s">
        <v>15</v>
      </c>
      <c r="R3" s="156"/>
      <c r="S3" s="156"/>
      <c r="T3" s="156"/>
      <c r="U3" s="156"/>
      <c r="V3" s="122"/>
    </row>
    <row r="4" spans="1:22" ht="11.25" customHeight="1" x14ac:dyDescent="0.2">
      <c r="A4" s="14">
        <v>1</v>
      </c>
      <c r="B4" s="105" t="str">
        <f>Algemeen!B35</f>
        <v>Coördinatiekosten van het samenwerkingsverband</v>
      </c>
      <c r="C4" s="15">
        <f>IF((A15=1),P15,0)+IF((A16=1),P16,0)+IF((A17=1),P17,0)+IF((A18=1),P18,0)+IF((A19=1),P19,0)+IF((A20=1),P20,0)+IF((A21=1),P21,0)+IF((A22=1),P22,0)+IF((A23=1),P23,0)+IF((A24=1),P24,0)+IF((A25=1),P25,0)+IF((A26=1),P26,0)+IF((A27=1),P27,0)+IF((A28=1),P28,0)+IF((A29=1),P29,0)+IF((A30=1),P30,0)+IF((A31=1),P31,0)+IF((A32=1),P32,0)+IF((A33=1),P33,0)+IF((A34=1),P34,0)+IF((A35=1),P35,0)+IF((A36=1),P36,0)+IF((A37=1),P37,0)+IF((A38=1),P38,0)+IF((A39=1),P39,0)+IF((A40=1),P40,0)+IF((A41=1),P41,0)+IF((A42=1),P42,0)+IF((A43=1),P43,0)+IF((A44=1),P44,0)+IF((A45=1),P45,0)+IF((A46=1),P46,0)</f>
        <v>0</v>
      </c>
      <c r="D4" s="9"/>
      <c r="E4" s="25"/>
      <c r="F4" s="25"/>
      <c r="G4" s="25"/>
      <c r="H4" s="25"/>
      <c r="I4" s="25"/>
      <c r="J4" s="25"/>
      <c r="K4" s="25"/>
      <c r="L4" s="25"/>
      <c r="M4" s="25"/>
      <c r="N4" s="25"/>
      <c r="O4" s="25"/>
      <c r="P4" s="8">
        <f>C4+D4+E4+F4+G4+H4+J4+K4+L4+M4+N4+O4+I4</f>
        <v>0</v>
      </c>
    </row>
    <row r="5" spans="1:22" x14ac:dyDescent="0.2">
      <c r="A5" s="14">
        <v>2</v>
      </c>
      <c r="B5" s="105" t="str">
        <f>Algemeen!B36</f>
        <v>Verspreiden van de resultaten van het project</v>
      </c>
      <c r="C5" s="15">
        <f>IF((A15=2)*AND(I15&gt;0),P15,0)+IF((A16=2)*AND(I16&gt;0),P16,0)+IF((A17=2)*AND(I17&gt;0),P17,0)+IF((A18=2)*AND(I18&gt;0),P18,0)+IF((A19=2)*AND(I19&gt;0),P19,0)+IF((A20=2)*AND(I20&gt;0),P20,0)+IF((A21=2)*AND(I21&gt;0),P21,0)+IF((A22=2)*AND(I22&gt;0),P22,0)+IF((A23=2)*AND(I23&gt;0),P23,0)+IF((A24=2)*AND(I24&gt;0),P24,0)+IF((A25=2)*AND(I25&gt;0),P25,0)+IF((A26=2)*AND(I26&gt;0),P26,0)+IF((A27=2)*AND(I27&gt;0),P27,0)+IF((A28=2)*AND(I28&gt;0),P28,0)+IF((A29=2)*AND(I29&gt;0),P29,0)+IF((A30=2)*AND(I30&gt;0),P30,0)+IF((A31=2)*AND(I31&gt;0),P31,0)+IF((A32=2)*AND(I32&gt;0),P32,0)+IF((A33=2)*AND(I33&gt;0),P33,0)+IF((A34=2)*AND(I34&gt;0),P34,0)+IF((A35=2)*AND(I35&gt;0),P35,0)+IF((A36=2)*AND(I36&gt;0),P36,0)+IF((A37=2)*AND(I37&gt;0),P37,0)+IF((A38=2)*AND(I38&gt;0),P38,0)+IF((A39=2)*AND(I39&gt;0),P39,0)+IF((A40=2)*AND(I40&gt;0),P40,0)+IF((A41=2)*AND(I41&gt;0),P41,0)+IF((A42=2)*AND(I42&gt;0),P42,0)+IF((A43=2)*AND(I43&gt;0),P43,0)+IF((A44=2),P44,0)+IF((A45=2),P45,0)+IF((A46=2),P45,0)</f>
        <v>0</v>
      </c>
      <c r="D5" s="26"/>
      <c r="E5" s="9"/>
      <c r="F5" s="25"/>
      <c r="G5" s="25"/>
      <c r="H5" s="25"/>
      <c r="I5" s="25"/>
      <c r="J5" s="25"/>
      <c r="K5" s="25"/>
      <c r="L5" s="25"/>
      <c r="M5" s="25"/>
      <c r="N5" s="25"/>
      <c r="O5" s="25"/>
      <c r="P5" s="8">
        <f t="shared" ref="P5:P11" si="0">C5+D5+E5+F5+G5+H5+J5+K5+L5+M5+N5+O5+I5</f>
        <v>0</v>
      </c>
    </row>
    <row r="6" spans="1:22" x14ac:dyDescent="0.2">
      <c r="A6" s="14">
        <v>3</v>
      </c>
      <c r="B6" s="105" t="str">
        <f>Algemeen!B37</f>
        <v>Projectmanagement en projectadministratie</v>
      </c>
      <c r="C6" s="15">
        <f>IF((A15=3)*AND(I15&gt;0),P15,0)+IF((A16=3)*AND(I16&gt;0),P16,0)+IF((A17=3)*AND(I17&gt;0),P17,0)+IF((A18=3)*AND(I18&gt;0),P18,0)+IF((A19=3)*AND(I19&gt;0),P19,0)+IF((A20=3)*AND(I20&gt;0),P20,0)+IF((A21=3)*AND(I21&gt;0),P21,0)+IF((A22=3)*AND(I22&gt;0),P22,0)+IF((A23=3)*AND(I23&gt;0),P23,0)+IF((A24=3)*AND(I24&gt;0),P24,0)+IF((A25=3)*AND(I25&gt;0),P25,0)+IF((A26=3)*AND(I26&gt;0),P26,0)+IF((A27=3)*AND(I27&gt;0),P27,0)+IF((A28=3)*AND(I28&gt;0),P28,0)+IF((A29=3)*AND(I29&gt;0),P29,0)+IF((A30=3)*AND(I30&gt;0),P30,0)+IF((A31=3)*AND(I31&gt;0),P31,0)+IF((A32=3)*AND(I32&gt;0),P32,0)+IF((A33=3)*AND(I33&gt;0),P33,0)+IF((A34=3)*AND(I34&gt;0),P34,0)+IF((A35=3)*AND(I35&gt;0),P35,0)+IF((A36=3)*AND(I36&gt;0),P36,0)+IF((A37=3)*AND(I37&gt;0),P37,0)+IF((A38=3)*AND(I38&gt;0),P38,0)+IF((A39=3)*AND(I39&gt;0),P39,0)+IF((A40=3)*AND(I40&gt;0),P40,0)+IF((A41=3)*AND(I41&gt;0),P41,0)+IF((A42=3)*AND(I42&gt;0),P42,0)+IF((A43=3)*AND(I43&gt;0),P43,0)+IF((A44=3)*AND(I44&gt;0),P44,0)+IF((A45=3),P45,0)+IF((A46=3),P46,0)</f>
        <v>0</v>
      </c>
      <c r="D6" s="26"/>
      <c r="E6" s="25"/>
      <c r="F6" s="9"/>
      <c r="G6" s="25"/>
      <c r="H6" s="25"/>
      <c r="I6" s="25"/>
      <c r="J6" s="25"/>
      <c r="K6" s="25"/>
      <c r="L6" s="25"/>
      <c r="M6" s="25"/>
      <c r="N6" s="25"/>
      <c r="O6" s="25"/>
      <c r="P6" s="8">
        <f t="shared" si="0"/>
        <v>0</v>
      </c>
    </row>
    <row r="7" spans="1:22" x14ac:dyDescent="0.2">
      <c r="A7" s="14">
        <v>4</v>
      </c>
      <c r="B7" s="105" t="str">
        <f>Algemeen!B38</f>
        <v>Investeringen + kosten die daar betrekking op hebben</v>
      </c>
      <c r="C7" s="15">
        <f>IF((A15=4),P15,0)+IF((A16=4),P16,0)+IF((A17=4),P17,0)+IF((A18=4),P18,0)+IF((A19=4),P19,0)+IF((A20=4),P20,0)+IF((A21=4),P21,0)+IF((A22=4),P22,0)+IF((A23=4),P23,0)+IF((A24=4),P24,0)+IF((A25=4),P25,0)+IF((A26=4),P26,0)+IF((A27=4),P27,0)+IF((A28=4),P28,0)+IF((A29=4),P29,0)+IF((A30=4),P30,0)+IF((A31=4),P31,0)+IF((A32=4),P32,0)+IF((A33=4),P33,0)+IF((A34=4),P34,0)+IF((A35=4),P35,0)+IF((A36=4),P36,0)+IF((A37=4),P37,0)+IF((A38=4),P38,0)+IF((A39=4),P39,0)+IF((A40=4),P40,0)+IF((A41=4),P41,0)+IF((A42=4),P42,0)+IF((A43=4),P43,0)+IF((A44=4),P44,0)+IF((A45=4),P45,0)+IF((A46=4),P46,0)</f>
        <v>0</v>
      </c>
      <c r="D7" s="26"/>
      <c r="E7" s="25"/>
      <c r="F7" s="25"/>
      <c r="G7" s="9"/>
      <c r="H7" s="9"/>
      <c r="I7" s="9"/>
      <c r="J7" s="9"/>
      <c r="K7" s="9"/>
      <c r="L7" s="9"/>
      <c r="M7" s="9"/>
      <c r="N7" s="9"/>
      <c r="O7" s="25"/>
      <c r="P7" s="8">
        <f t="shared" si="0"/>
        <v>0</v>
      </c>
    </row>
    <row r="8" spans="1:22" x14ac:dyDescent="0.2">
      <c r="A8" s="14">
        <v>5</v>
      </c>
      <c r="B8" s="105" t="str">
        <f>Algemeen!B39</f>
        <v>Investeringen + kosten die daar betrekking op hebben</v>
      </c>
      <c r="C8" s="15">
        <f>IF((A15=5)*AND(I15&gt;0),P15,0)+IF((A16=5)*AND(I16&gt;0),P16,0)+IF((A17=5)*AND(I17&gt;0),P17,0)+IF((A18=5)*AND(I18&gt;0),P18,0)+IF((A19=5)*AND(I19&gt;0),P19,0)+IF((A20=5)*AND(I20&gt;0),P20,0)+IF((A21=5)*AND(I21&gt;0),P21,0)+IF((A22=5)*AND(I22&gt;0),P22,0)+IF((A23=5)*AND(I23&gt;0),P23,0)+IF((A24=5)*AND(I24&gt;0),P24,0)+IF((A25=5)*AND(I25&gt;0),P25,0)+IF((A26=5)*AND(I26&gt;0),P26,0)+IF((A27=5)*AND(I27&gt;0),P27,0)+IF((A28=5)*AND(I28&gt;0),P28,0)+IF((A29=5)*AND(I29&gt;0),P29,0)+IF((A30=5)*AND(I30&gt;0),P30,0)+IF((A31=5)*AND(I31&gt;0),P31,0)+IF((A32=5)*AND(I32&gt;0),P32,0)+IF((A33=5)*AND(I33&gt;0),P33,0)+IF((A34=5)*AND(I34&gt;0),P34,0)+IF((A35=5)*AND(I35&gt;0),P35,0)+IF((A36=5)*AND(I36&gt;0),P36,0)+IF((A37=5)*AND(I37&gt;0),P37,0)+IF((A38=5)*AND(I38&gt;0),P38,0)+IF((A39=5)*AND(I39&gt;0),P39,0)+IF((A40=5)*AND(I40&gt;0),P40,0)+IF((A41=5)*AND(I41&gt;0),P41,0)+IF((A42=5)*AND(I42&gt;0),P42,0)+IF((A43=5)*AND(I43&gt;0),P43,0)+IF((A44=5)*AND(I44&gt;0),P44,0)+IF((A45=5),P45,0)+IF((A46=5),P46,0)</f>
        <v>0</v>
      </c>
      <c r="D8" s="26"/>
      <c r="E8" s="25"/>
      <c r="F8" s="25"/>
      <c r="G8" s="9"/>
      <c r="H8" s="9"/>
      <c r="I8" s="9"/>
      <c r="J8" s="9"/>
      <c r="K8" s="9"/>
      <c r="L8" s="9"/>
      <c r="M8" s="9"/>
      <c r="N8" s="9"/>
      <c r="O8" s="25"/>
      <c r="P8" s="8">
        <f t="shared" si="0"/>
        <v>0</v>
      </c>
    </row>
    <row r="9" spans="1:22" x14ac:dyDescent="0.2">
      <c r="A9" s="14">
        <v>6</v>
      </c>
      <c r="B9" s="105" t="str">
        <f>IF(Algemeen!B40="","",Algemeen!B40)</f>
        <v/>
      </c>
      <c r="C9" s="15">
        <f>IF((A15=6)*AND(I15&gt;0),P15,0)+IF((A16=6)*AND(I16&gt;0),P16,0)+IF((A17=6)*AND(I17&gt;0),P17,0)+IF((A18=6)*AND(I18&gt;0),P18,0)+IF((A19=6)*AND(I19&gt;0),P19,0)+IF((A20=6)*AND(I20&gt;0),P20,0)+IF((A21=6)*AND(I21&gt;0),P21,0)+IF((A22=6)*AND(I22&gt;0),P22,0)+IF((A23=6)*AND(I23&gt;0),P23,0)+IF((A24=6)*AND(I24&gt;0),P24,0)+IF((A25=6)*AND(I25&gt;0),P25,0)+IF((A26=6)*AND(I26&gt;0),P26,0)+IF((A27=6)*AND(I27&gt;0),P27,0)+IF((A28=6)*AND(I28&gt;0),P28,0)+IF((A29=6)*AND(I29&gt;0),P29,0)+IF((A30=6)*AND(I30&gt;0),P30,0)+IF((A31=6)*AND(I31&gt;0),P31,0)+IF((A32=6)*AND(I32&gt;0),P32,0)+IF((A33=6)*AND(I33&gt;0),P33,0)+IF((A34=6)*AND(I34&gt;0),P34,0)+IF((A35=6)*AND(I35&gt;0),P35,0)+IF((A36=6)*AND(I36&gt;0),P36,0)+IF((A37=6)*AND(I37&gt;0),P37,0)+IF((A38=6)*AND(I38&gt;0),P38,0)+IF((A39=6)*AND(I39&gt;0),P39,0)+IF((A40=6)*AND(I40&gt;0),P40,0)+IF((A41=6)*AND(I41&gt;0),P41,0)+IF((A42=6)*AND(I42&gt;0),P42,0)+IF((A43=6)*AND(I43&gt;0),P43,0)+IF((A44=6)*AND(I44&gt;0),P44,0)+IF((A45=6),P45,0)+IF((A46=6),P46,0)</f>
        <v>0</v>
      </c>
      <c r="D9" s="26"/>
      <c r="E9" s="25"/>
      <c r="F9" s="25"/>
      <c r="G9" s="25"/>
      <c r="H9" s="25"/>
      <c r="I9" s="25"/>
      <c r="J9" s="25"/>
      <c r="K9" s="25"/>
      <c r="L9" s="25"/>
      <c r="M9" s="25"/>
      <c r="N9" s="25"/>
      <c r="O9" s="9"/>
      <c r="P9" s="8">
        <f t="shared" si="0"/>
        <v>0</v>
      </c>
    </row>
    <row r="10" spans="1:22" x14ac:dyDescent="0.2">
      <c r="A10" s="14">
        <v>7</v>
      </c>
      <c r="B10" s="105" t="str">
        <f>IF(Algemeen!B41="","",Algemeen!B41)</f>
        <v/>
      </c>
      <c r="C10" s="15">
        <f>IF((A15=7)*AND(I15&gt;0),P15,0)+IF((A16=7)*AND(I16&gt;0),P16,0)+IF((A17=7)*AND(I17&gt;0),P17,0)+IF((A18=7)*AND(I18&gt;0),P18,0)+IF((A19=7)*AND(I19&gt;0),P19,0)+IF((A20=7)*AND(I20&gt;0),P20,0)+IF((A21=7)*AND(I21&gt;0),P21,0)+IF((A22=7)*AND(I22&gt;0),P22,0)+IF((A23=7)*AND(I23&gt;0),P23,0)+IF((A24=7)*AND(I24&gt;0),P24,0)+IF((A25=7)*AND(I25&gt;0),P25,0)+IF((A26=7)*AND(I26&gt;0),P26,0)+IF((A27=7)*AND(I27&gt;0),P27,0)+IF((A28=7)*AND(I28&gt;0),P28,0)+IF((A29=7)*AND(I29&gt;0),P29,0)+IF((A30=7)*AND(I30&gt;0),P30,0)+IF((A31=7)*AND(I31&gt;0),P31,0)+IF((A32=7)*AND(I32&gt;0),P32,0)+IF((A33=7)*AND(I33&gt;0),P33,0)+IF((A34=7)*AND(I34&gt;0),P34,0)+IF((A35=7)*AND(I35&gt;0),P35,0)+IF((A36=7)*AND(I36&gt;0),P36,0)+IF((A37=7)*AND(I37&gt;0),P37,0)+IF((A38=7)*AND(I38&gt;0),P38,0)+IF((A39=7)*AND(I39&gt;0),P39,0)+IF((A40=7)*AND(I40&gt;0),P40,0)+IF((A41=7)*AND(I41&gt;0),P41,0)+IF((A42=7)*AND(I42&gt;0),P42,0)+IF((A43=7)*AND(I43&gt;0),P43,0)+IF((A44=7)*AND(I44&gt;0),P44,0)+IF((A45=7),P45,0)+IF((A46=7),P46,0)</f>
        <v>0</v>
      </c>
      <c r="D10" s="26"/>
      <c r="E10" s="25"/>
      <c r="F10" s="25"/>
      <c r="G10" s="25"/>
      <c r="H10" s="25"/>
      <c r="I10" s="25"/>
      <c r="J10" s="25"/>
      <c r="K10" s="25"/>
      <c r="L10" s="25"/>
      <c r="M10" s="25"/>
      <c r="N10" s="25"/>
      <c r="O10" s="9"/>
      <c r="P10" s="8">
        <f t="shared" si="0"/>
        <v>0</v>
      </c>
    </row>
    <row r="11" spans="1:22" x14ac:dyDescent="0.2">
      <c r="A11" s="14">
        <v>8</v>
      </c>
      <c r="B11" s="105" t="str">
        <f>IF(Algemeen!B42="","",Algemeen!B42)</f>
        <v/>
      </c>
      <c r="C11" s="15">
        <f>IF((A15=8),P15,0)+IF((A16=8),P16,0)+IF((A17=8),P17,0)+IF((A18=8),P18,0)+IF((A19=8),P19,0)+IF((A20=8),P20,0)+IF((A21=8),P21,0)+IF((A22=8),P22,0)+IF((A23=8),P23,0)+IF((A24=8),P24,0)+IF((A25=8),P25,0)+IF((A26=8),P26,0)+IF((A27=8),P27,0)+IF((A28=8),P28,0)+IF((A29=8),P29,0)+IF((A30=8),P30,0)+IF((A31=8),P31,0)+IF((A32=8),P32,0)+IF((A33=8),P33,0)+IF((A34=8),P34,0)+IF((A35=8),P35,0)+IF((A36=8),P36,0)+IF((A37=8),P37,0)+IF((A38=8),P38,0)+IF((A39=8),P39,0)+IF((A40=8),P40,0)+IF((A41=8),P41,0)+IF((A42=8),P42,0)+IF((A43=8),P43,0)+IF((A44=8),P44,0)+IF((A45=8),P45,0)+IF((A46=8),P46,0)</f>
        <v>0</v>
      </c>
      <c r="D11" s="26"/>
      <c r="E11" s="25"/>
      <c r="F11" s="25"/>
      <c r="G11" s="25"/>
      <c r="H11" s="25"/>
      <c r="I11" s="25"/>
      <c r="J11" s="25"/>
      <c r="K11" s="25"/>
      <c r="L11" s="25"/>
      <c r="M11" s="25"/>
      <c r="N11" s="25"/>
      <c r="O11" s="9"/>
      <c r="P11" s="8">
        <f t="shared" si="0"/>
        <v>0</v>
      </c>
    </row>
    <row r="12" spans="1:22" x14ac:dyDescent="0.2">
      <c r="A12" s="11" t="s">
        <v>16</v>
      </c>
      <c r="B12" s="106"/>
      <c r="C12" s="12">
        <f t="shared" ref="C12:K12" si="1">C4+C5+C6+C7+C8+C9+C10+C11</f>
        <v>0</v>
      </c>
      <c r="D12" s="12">
        <f t="shared" si="1"/>
        <v>0</v>
      </c>
      <c r="E12" s="12">
        <f t="shared" si="1"/>
        <v>0</v>
      </c>
      <c r="F12" s="12">
        <f t="shared" si="1"/>
        <v>0</v>
      </c>
      <c r="G12" s="12">
        <f t="shared" si="1"/>
        <v>0</v>
      </c>
      <c r="H12" s="12">
        <f t="shared" si="1"/>
        <v>0</v>
      </c>
      <c r="I12" s="12">
        <f t="shared" si="1"/>
        <v>0</v>
      </c>
      <c r="J12" s="12">
        <f t="shared" si="1"/>
        <v>0</v>
      </c>
      <c r="K12" s="12">
        <f t="shared" si="1"/>
        <v>0</v>
      </c>
      <c r="L12" s="12">
        <f t="shared" ref="L12" si="2">L4+L5+L6+L7+L8+L9+L10+L11</f>
        <v>0</v>
      </c>
      <c r="M12" s="12">
        <f>M4+M5+M6+M7+M8+M9+M10+M11</f>
        <v>0</v>
      </c>
      <c r="N12" s="12">
        <f>N4+N5+N6+N7+N8+N9+N10+N11</f>
        <v>0</v>
      </c>
      <c r="O12" s="12">
        <f>O4+O5+O6+O7+O8+O9+O10+O11</f>
        <v>0</v>
      </c>
      <c r="P12" s="12">
        <f>P4+P5+P6+P7+P8+P9+P10+P11</f>
        <v>0</v>
      </c>
    </row>
    <row r="13" spans="1:22" x14ac:dyDescent="0.2">
      <c r="J13" s="4"/>
      <c r="K13" s="4"/>
    </row>
    <row r="14" spans="1:22" s="124" customFormat="1" ht="60" x14ac:dyDescent="0.2">
      <c r="A14" s="132" t="s">
        <v>103</v>
      </c>
      <c r="B14" s="164" t="s">
        <v>150</v>
      </c>
      <c r="C14" s="165"/>
      <c r="D14" s="165"/>
      <c r="E14" s="165"/>
      <c r="F14" s="165"/>
      <c r="G14" s="165"/>
      <c r="H14" s="166"/>
      <c r="I14" s="132" t="s">
        <v>143</v>
      </c>
      <c r="J14" s="133" t="s">
        <v>105</v>
      </c>
      <c r="K14" s="133" t="s">
        <v>132</v>
      </c>
      <c r="L14" s="134" t="s">
        <v>133</v>
      </c>
      <c r="M14" s="135" t="s">
        <v>95</v>
      </c>
      <c r="N14" s="136" t="s">
        <v>96</v>
      </c>
      <c r="O14" s="132" t="s">
        <v>97</v>
      </c>
      <c r="P14" s="132" t="s">
        <v>102</v>
      </c>
      <c r="R14" s="157" t="s">
        <v>101</v>
      </c>
      <c r="S14" s="158"/>
      <c r="U14" s="122"/>
      <c r="V14" s="122"/>
    </row>
    <row r="15" spans="1:22" ht="11.25" customHeight="1" x14ac:dyDescent="0.2">
      <c r="A15" s="123"/>
      <c r="B15" s="153"/>
      <c r="C15" s="154"/>
      <c r="D15" s="154"/>
      <c r="E15" s="154"/>
      <c r="F15" s="154"/>
      <c r="G15" s="154"/>
      <c r="H15" s="155"/>
      <c r="I15" s="111"/>
      <c r="J15" s="108"/>
      <c r="K15" s="108"/>
      <c r="L15" s="115"/>
      <c r="M15" s="114"/>
      <c r="N15" s="109" t="str">
        <f t="shared" ref="N15:N46" si="3">IF(K15="Eigen arbeid",35,"")</f>
        <v/>
      </c>
      <c r="O15" s="110">
        <f t="shared" ref="O15:O46" si="4">IF(K15="Loonkosten",(V15),IF(K15="Eigen arbeid",N15,IF(K15="IKS",M15,0)))</f>
        <v>0</v>
      </c>
      <c r="P15" s="13">
        <f t="shared" ref="P15:P46" si="5">IF(I15="",0,O15*I15)</f>
        <v>0</v>
      </c>
      <c r="U15" s="122" t="str">
        <f>IF(L15="","",(L15*1.435*1.15/1720*(40/Algemeen!D$29)))</f>
        <v/>
      </c>
      <c r="V15" s="122">
        <f>IF(U15="",0,(ROUNDUP(U15,2)))</f>
        <v>0</v>
      </c>
    </row>
    <row r="16" spans="1:22" x14ac:dyDescent="0.2">
      <c r="A16" s="123"/>
      <c r="B16" s="153"/>
      <c r="C16" s="154"/>
      <c r="D16" s="154"/>
      <c r="E16" s="154"/>
      <c r="F16" s="154"/>
      <c r="G16" s="154"/>
      <c r="H16" s="155"/>
      <c r="I16" s="111"/>
      <c r="J16" s="108"/>
      <c r="K16" s="108"/>
      <c r="L16" s="115"/>
      <c r="M16" s="114"/>
      <c r="N16" s="109" t="str">
        <f t="shared" si="3"/>
        <v/>
      </c>
      <c r="O16" s="110">
        <f t="shared" si="4"/>
        <v>0</v>
      </c>
      <c r="P16" s="13">
        <f t="shared" si="5"/>
        <v>0</v>
      </c>
      <c r="R16" s="173" t="s">
        <v>100</v>
      </c>
      <c r="S16" s="174"/>
      <c r="U16" s="122" t="str">
        <f>IF(L16="","",(L16*1.435*1.15/1720*(40/Algemeen!D$29)))</f>
        <v/>
      </c>
      <c r="V16" s="122">
        <f t="shared" ref="V16:V46" si="6">IF(U16="",0,(ROUNDUP(U16,2)))</f>
        <v>0</v>
      </c>
    </row>
    <row r="17" spans="1:22" x14ac:dyDescent="0.2">
      <c r="A17" s="123"/>
      <c r="B17" s="153"/>
      <c r="C17" s="154"/>
      <c r="D17" s="154"/>
      <c r="E17" s="154"/>
      <c r="F17" s="154"/>
      <c r="G17" s="154"/>
      <c r="H17" s="155"/>
      <c r="I17" s="111"/>
      <c r="J17" s="108"/>
      <c r="K17" s="108"/>
      <c r="L17" s="115"/>
      <c r="M17" s="114"/>
      <c r="N17" s="109" t="str">
        <f t="shared" si="3"/>
        <v/>
      </c>
      <c r="O17" s="110">
        <f t="shared" si="4"/>
        <v>0</v>
      </c>
      <c r="P17" s="13">
        <f t="shared" si="5"/>
        <v>0</v>
      </c>
      <c r="R17" s="175"/>
      <c r="S17" s="176"/>
      <c r="U17" s="122" t="str">
        <f>IF(L17="","",(L17*1.435*1.15/1720*(40/Algemeen!D$29)))</f>
        <v/>
      </c>
      <c r="V17" s="122">
        <f t="shared" si="6"/>
        <v>0</v>
      </c>
    </row>
    <row r="18" spans="1:22" x14ac:dyDescent="0.2">
      <c r="A18" s="123"/>
      <c r="B18" s="153"/>
      <c r="C18" s="154"/>
      <c r="D18" s="154"/>
      <c r="E18" s="154"/>
      <c r="F18" s="154"/>
      <c r="G18" s="154"/>
      <c r="H18" s="155"/>
      <c r="I18" s="111"/>
      <c r="J18" s="108"/>
      <c r="K18" s="108"/>
      <c r="L18" s="115"/>
      <c r="M18" s="114"/>
      <c r="N18" s="109" t="str">
        <f t="shared" si="3"/>
        <v/>
      </c>
      <c r="O18" s="110">
        <f t="shared" si="4"/>
        <v>0</v>
      </c>
      <c r="P18" s="13">
        <f t="shared" si="5"/>
        <v>0</v>
      </c>
      <c r="R18" s="175"/>
      <c r="S18" s="176"/>
      <c r="U18" s="122" t="str">
        <f>IF(L18="","",(L18*1.435*1.15/1720*(40/Algemeen!D$29)))</f>
        <v/>
      </c>
      <c r="V18" s="122">
        <f t="shared" si="6"/>
        <v>0</v>
      </c>
    </row>
    <row r="19" spans="1:22" ht="11.25" customHeight="1" x14ac:dyDescent="0.2">
      <c r="A19" s="123"/>
      <c r="B19" s="153"/>
      <c r="C19" s="154"/>
      <c r="D19" s="154"/>
      <c r="E19" s="154"/>
      <c r="F19" s="154"/>
      <c r="G19" s="154"/>
      <c r="H19" s="155"/>
      <c r="I19" s="111"/>
      <c r="J19" s="108"/>
      <c r="K19" s="108"/>
      <c r="L19" s="115"/>
      <c r="M19" s="114"/>
      <c r="N19" s="109" t="str">
        <f t="shared" si="3"/>
        <v/>
      </c>
      <c r="O19" s="110">
        <f t="shared" si="4"/>
        <v>0</v>
      </c>
      <c r="P19" s="13">
        <f t="shared" si="5"/>
        <v>0</v>
      </c>
      <c r="R19" s="175"/>
      <c r="S19" s="176"/>
      <c r="U19" s="122" t="str">
        <f>IF(L19="","",(L19*1.435*1.15/1720*(40/Algemeen!D$29)))</f>
        <v/>
      </c>
      <c r="V19" s="122">
        <f t="shared" si="6"/>
        <v>0</v>
      </c>
    </row>
    <row r="20" spans="1:22" x14ac:dyDescent="0.2">
      <c r="A20" s="123"/>
      <c r="B20" s="153"/>
      <c r="C20" s="154"/>
      <c r="D20" s="154"/>
      <c r="E20" s="154"/>
      <c r="F20" s="154"/>
      <c r="G20" s="154"/>
      <c r="H20" s="155"/>
      <c r="I20" s="111"/>
      <c r="J20" s="108"/>
      <c r="K20" s="108"/>
      <c r="L20" s="115"/>
      <c r="M20" s="114"/>
      <c r="N20" s="109" t="str">
        <f t="shared" si="3"/>
        <v/>
      </c>
      <c r="O20" s="110">
        <f t="shared" si="4"/>
        <v>0</v>
      </c>
      <c r="P20" s="13">
        <f t="shared" si="5"/>
        <v>0</v>
      </c>
      <c r="R20" s="175"/>
      <c r="S20" s="176"/>
      <c r="U20" s="122" t="str">
        <f>IF(L20="","",(L20*1.435*1.15/1720*(40/Algemeen!D$29)))</f>
        <v/>
      </c>
      <c r="V20" s="122">
        <f t="shared" si="6"/>
        <v>0</v>
      </c>
    </row>
    <row r="21" spans="1:22" x14ac:dyDescent="0.2">
      <c r="A21" s="123"/>
      <c r="B21" s="153"/>
      <c r="C21" s="154"/>
      <c r="D21" s="154"/>
      <c r="E21" s="154"/>
      <c r="F21" s="154"/>
      <c r="G21" s="154"/>
      <c r="H21" s="155"/>
      <c r="I21" s="111"/>
      <c r="J21" s="108"/>
      <c r="K21" s="108"/>
      <c r="L21" s="115"/>
      <c r="M21" s="114"/>
      <c r="N21" s="109" t="str">
        <f t="shared" si="3"/>
        <v/>
      </c>
      <c r="O21" s="110">
        <f t="shared" si="4"/>
        <v>0</v>
      </c>
      <c r="P21" s="13">
        <f t="shared" si="5"/>
        <v>0</v>
      </c>
      <c r="R21" s="175"/>
      <c r="S21" s="176"/>
      <c r="U21" s="122" t="str">
        <f>IF(L21="","",(L21*1.435*1.15/1720*(40/Algemeen!D$29)))</f>
        <v/>
      </c>
      <c r="V21" s="122">
        <f t="shared" si="6"/>
        <v>0</v>
      </c>
    </row>
    <row r="22" spans="1:22" ht="11.25" customHeight="1" x14ac:dyDescent="0.2">
      <c r="A22" s="123"/>
      <c r="B22" s="153"/>
      <c r="C22" s="154"/>
      <c r="D22" s="154"/>
      <c r="E22" s="154"/>
      <c r="F22" s="154"/>
      <c r="G22" s="154"/>
      <c r="H22" s="155"/>
      <c r="I22" s="111"/>
      <c r="J22" s="108"/>
      <c r="K22" s="108"/>
      <c r="L22" s="115"/>
      <c r="M22" s="114"/>
      <c r="N22" s="109" t="str">
        <f t="shared" si="3"/>
        <v/>
      </c>
      <c r="O22" s="110">
        <f t="shared" si="4"/>
        <v>0</v>
      </c>
      <c r="P22" s="13">
        <f t="shared" si="5"/>
        <v>0</v>
      </c>
      <c r="R22" s="175"/>
      <c r="S22" s="176"/>
      <c r="U22" s="122" t="str">
        <f>IF(L22="","",(L22*1.435*1.15/1720*(40/Algemeen!D$29)))</f>
        <v/>
      </c>
      <c r="V22" s="122">
        <f t="shared" si="6"/>
        <v>0</v>
      </c>
    </row>
    <row r="23" spans="1:22" x14ac:dyDescent="0.2">
      <c r="A23" s="123"/>
      <c r="B23" s="153"/>
      <c r="C23" s="154"/>
      <c r="D23" s="154"/>
      <c r="E23" s="154"/>
      <c r="F23" s="154"/>
      <c r="G23" s="154"/>
      <c r="H23" s="155"/>
      <c r="I23" s="111"/>
      <c r="J23" s="108"/>
      <c r="K23" s="108"/>
      <c r="L23" s="115"/>
      <c r="M23" s="114"/>
      <c r="N23" s="109" t="str">
        <f t="shared" si="3"/>
        <v/>
      </c>
      <c r="O23" s="110">
        <f t="shared" si="4"/>
        <v>0</v>
      </c>
      <c r="P23" s="13">
        <f t="shared" si="5"/>
        <v>0</v>
      </c>
      <c r="R23" s="175"/>
      <c r="S23" s="176"/>
      <c r="U23" s="122" t="str">
        <f>IF(L23="","",(L23*1.435*1.15/1720*(40/Algemeen!D$29)))</f>
        <v/>
      </c>
      <c r="V23" s="122">
        <f t="shared" si="6"/>
        <v>0</v>
      </c>
    </row>
    <row r="24" spans="1:22" x14ac:dyDescent="0.2">
      <c r="A24" s="123"/>
      <c r="B24" s="153"/>
      <c r="C24" s="154"/>
      <c r="D24" s="154"/>
      <c r="E24" s="154"/>
      <c r="F24" s="154"/>
      <c r="G24" s="154"/>
      <c r="H24" s="155"/>
      <c r="I24" s="111"/>
      <c r="J24" s="108"/>
      <c r="K24" s="108"/>
      <c r="L24" s="115"/>
      <c r="M24" s="114"/>
      <c r="N24" s="109" t="str">
        <f t="shared" si="3"/>
        <v/>
      </c>
      <c r="O24" s="110">
        <f t="shared" si="4"/>
        <v>0</v>
      </c>
      <c r="P24" s="13">
        <f t="shared" si="5"/>
        <v>0</v>
      </c>
      <c r="R24" s="175"/>
      <c r="S24" s="176"/>
      <c r="U24" s="122" t="str">
        <f>IF(L24="","",(L24*1.435*1.15/1720*(40/Algemeen!D$29)))</f>
        <v/>
      </c>
      <c r="V24" s="122">
        <f t="shared" si="6"/>
        <v>0</v>
      </c>
    </row>
    <row r="25" spans="1:22" x14ac:dyDescent="0.2">
      <c r="A25" s="123"/>
      <c r="B25" s="153"/>
      <c r="C25" s="154"/>
      <c r="D25" s="154"/>
      <c r="E25" s="154"/>
      <c r="F25" s="154"/>
      <c r="G25" s="154"/>
      <c r="H25" s="155"/>
      <c r="I25" s="111"/>
      <c r="J25" s="108"/>
      <c r="K25" s="108"/>
      <c r="L25" s="115"/>
      <c r="M25" s="114"/>
      <c r="N25" s="109" t="str">
        <f t="shared" si="3"/>
        <v/>
      </c>
      <c r="O25" s="110">
        <f t="shared" si="4"/>
        <v>0</v>
      </c>
      <c r="P25" s="13">
        <f t="shared" si="5"/>
        <v>0</v>
      </c>
      <c r="R25" s="175"/>
      <c r="S25" s="176"/>
      <c r="U25" s="122" t="str">
        <f>IF(L25="","",(L25*1.435*1.15/1720*(40/Algemeen!D$29)))</f>
        <v/>
      </c>
      <c r="V25" s="122">
        <f t="shared" si="6"/>
        <v>0</v>
      </c>
    </row>
    <row r="26" spans="1:22" ht="11.25" customHeight="1" x14ac:dyDescent="0.2">
      <c r="A26" s="123"/>
      <c r="B26" s="153"/>
      <c r="C26" s="154"/>
      <c r="D26" s="154"/>
      <c r="E26" s="154"/>
      <c r="F26" s="154"/>
      <c r="G26" s="154"/>
      <c r="H26" s="155"/>
      <c r="I26" s="111"/>
      <c r="J26" s="108"/>
      <c r="K26" s="108"/>
      <c r="L26" s="115"/>
      <c r="M26" s="114"/>
      <c r="N26" s="109" t="str">
        <f t="shared" si="3"/>
        <v/>
      </c>
      <c r="O26" s="110">
        <f t="shared" si="4"/>
        <v>0</v>
      </c>
      <c r="P26" s="13">
        <f t="shared" si="5"/>
        <v>0</v>
      </c>
      <c r="R26" s="175"/>
      <c r="S26" s="176"/>
      <c r="U26" s="122" t="str">
        <f>IF(L26="","",(L26*1.435*1.15/1720*(40/Algemeen!D$29)))</f>
        <v/>
      </c>
      <c r="V26" s="122">
        <f t="shared" si="6"/>
        <v>0</v>
      </c>
    </row>
    <row r="27" spans="1:22" x14ac:dyDescent="0.2">
      <c r="A27" s="123"/>
      <c r="B27" s="153"/>
      <c r="C27" s="154"/>
      <c r="D27" s="154"/>
      <c r="E27" s="154"/>
      <c r="F27" s="154"/>
      <c r="G27" s="154"/>
      <c r="H27" s="155"/>
      <c r="I27" s="111"/>
      <c r="J27" s="108"/>
      <c r="K27" s="108"/>
      <c r="L27" s="115"/>
      <c r="M27" s="114"/>
      <c r="N27" s="109" t="str">
        <f t="shared" si="3"/>
        <v/>
      </c>
      <c r="O27" s="110">
        <f t="shared" si="4"/>
        <v>0</v>
      </c>
      <c r="P27" s="13">
        <f t="shared" si="5"/>
        <v>0</v>
      </c>
      <c r="R27" s="175"/>
      <c r="S27" s="176"/>
      <c r="U27" s="122" t="str">
        <f>IF(L27="","",(L27*1.435*1.15/1720*(40/Algemeen!D$29)))</f>
        <v/>
      </c>
      <c r="V27" s="122">
        <f t="shared" si="6"/>
        <v>0</v>
      </c>
    </row>
    <row r="28" spans="1:22" x14ac:dyDescent="0.2">
      <c r="A28" s="123"/>
      <c r="B28" s="153"/>
      <c r="C28" s="154"/>
      <c r="D28" s="154"/>
      <c r="E28" s="154"/>
      <c r="F28" s="154"/>
      <c r="G28" s="154"/>
      <c r="H28" s="155"/>
      <c r="I28" s="111"/>
      <c r="J28" s="108"/>
      <c r="K28" s="108"/>
      <c r="L28" s="115"/>
      <c r="M28" s="114"/>
      <c r="N28" s="109" t="str">
        <f t="shared" si="3"/>
        <v/>
      </c>
      <c r="O28" s="110">
        <f t="shared" si="4"/>
        <v>0</v>
      </c>
      <c r="P28" s="13">
        <f t="shared" si="5"/>
        <v>0</v>
      </c>
      <c r="R28" s="175"/>
      <c r="S28" s="176"/>
      <c r="U28" s="122" t="str">
        <f>IF(L28="","",(L28*1.435*1.15/1720*(40/Algemeen!D$29)))</f>
        <v/>
      </c>
      <c r="V28" s="122">
        <f t="shared" si="6"/>
        <v>0</v>
      </c>
    </row>
    <row r="29" spans="1:22" x14ac:dyDescent="0.2">
      <c r="A29" s="123"/>
      <c r="B29" s="153"/>
      <c r="C29" s="154"/>
      <c r="D29" s="154"/>
      <c r="E29" s="154"/>
      <c r="F29" s="154"/>
      <c r="G29" s="154"/>
      <c r="H29" s="155"/>
      <c r="I29" s="111"/>
      <c r="J29" s="108"/>
      <c r="K29" s="108"/>
      <c r="L29" s="115"/>
      <c r="M29" s="114"/>
      <c r="N29" s="109" t="str">
        <f t="shared" si="3"/>
        <v/>
      </c>
      <c r="O29" s="110">
        <f t="shared" si="4"/>
        <v>0</v>
      </c>
      <c r="P29" s="13">
        <f t="shared" si="5"/>
        <v>0</v>
      </c>
      <c r="R29" s="177"/>
      <c r="S29" s="178"/>
      <c r="U29" s="122" t="str">
        <f>IF(L29="","",(L29*1.435*1.15/1720*(40/Algemeen!D$29)))</f>
        <v/>
      </c>
      <c r="V29" s="122">
        <f t="shared" si="6"/>
        <v>0</v>
      </c>
    </row>
    <row r="30" spans="1:22" x14ac:dyDescent="0.2">
      <c r="A30" s="123"/>
      <c r="B30" s="153"/>
      <c r="C30" s="154"/>
      <c r="D30" s="154"/>
      <c r="E30" s="154"/>
      <c r="F30" s="154"/>
      <c r="G30" s="154"/>
      <c r="H30" s="155"/>
      <c r="I30" s="111"/>
      <c r="J30" s="108"/>
      <c r="K30" s="108"/>
      <c r="L30" s="115"/>
      <c r="M30" s="114"/>
      <c r="N30" s="109" t="str">
        <f t="shared" si="3"/>
        <v/>
      </c>
      <c r="O30" s="110">
        <f t="shared" si="4"/>
        <v>0</v>
      </c>
      <c r="P30" s="13">
        <f t="shared" si="5"/>
        <v>0</v>
      </c>
      <c r="U30" s="122" t="str">
        <f>IF(L30="","",(L30*1.435*1.15/1720*(40/Algemeen!D$29)))</f>
        <v/>
      </c>
      <c r="V30" s="122">
        <f t="shared" si="6"/>
        <v>0</v>
      </c>
    </row>
    <row r="31" spans="1:22" x14ac:dyDescent="0.2">
      <c r="A31" s="123"/>
      <c r="B31" s="153"/>
      <c r="C31" s="154"/>
      <c r="D31" s="154"/>
      <c r="E31" s="154"/>
      <c r="F31" s="154"/>
      <c r="G31" s="154"/>
      <c r="H31" s="155"/>
      <c r="I31" s="111"/>
      <c r="J31" s="108"/>
      <c r="K31" s="108"/>
      <c r="L31" s="115"/>
      <c r="M31" s="114"/>
      <c r="N31" s="109" t="str">
        <f t="shared" si="3"/>
        <v/>
      </c>
      <c r="O31" s="110">
        <f t="shared" si="4"/>
        <v>0</v>
      </c>
      <c r="P31" s="13">
        <f t="shared" si="5"/>
        <v>0</v>
      </c>
      <c r="R31" s="179" t="s">
        <v>98</v>
      </c>
      <c r="S31" s="180"/>
      <c r="U31" s="122" t="str">
        <f>IF(L31="","",(L31*1.435*1.15/1720*(40/Algemeen!D$29)))</f>
        <v/>
      </c>
      <c r="V31" s="122">
        <f t="shared" si="6"/>
        <v>0</v>
      </c>
    </row>
    <row r="32" spans="1:22" x14ac:dyDescent="0.2">
      <c r="A32" s="123"/>
      <c r="B32" s="153"/>
      <c r="C32" s="154"/>
      <c r="D32" s="154"/>
      <c r="E32" s="154"/>
      <c r="F32" s="154"/>
      <c r="G32" s="154"/>
      <c r="H32" s="155"/>
      <c r="I32" s="111"/>
      <c r="J32" s="108"/>
      <c r="K32" s="108"/>
      <c r="L32" s="115"/>
      <c r="M32" s="114"/>
      <c r="N32" s="109" t="str">
        <f t="shared" si="3"/>
        <v/>
      </c>
      <c r="O32" s="110">
        <f t="shared" si="4"/>
        <v>0</v>
      </c>
      <c r="P32" s="13">
        <f t="shared" si="5"/>
        <v>0</v>
      </c>
      <c r="R32" s="181"/>
      <c r="S32" s="182"/>
      <c r="U32" s="122" t="str">
        <f>IF(L32="","",(L32*1.435*1.15/1720*(40/Algemeen!D$29)))</f>
        <v/>
      </c>
      <c r="V32" s="122">
        <f t="shared" si="6"/>
        <v>0</v>
      </c>
    </row>
    <row r="33" spans="1:22" x14ac:dyDescent="0.2">
      <c r="A33" s="123"/>
      <c r="B33" s="153"/>
      <c r="C33" s="154"/>
      <c r="D33" s="154"/>
      <c r="E33" s="154"/>
      <c r="F33" s="154"/>
      <c r="G33" s="154"/>
      <c r="H33" s="155"/>
      <c r="I33" s="111"/>
      <c r="J33" s="108"/>
      <c r="K33" s="108"/>
      <c r="L33" s="115"/>
      <c r="M33" s="114"/>
      <c r="N33" s="109" t="str">
        <f t="shared" si="3"/>
        <v/>
      </c>
      <c r="O33" s="110">
        <f t="shared" si="4"/>
        <v>0</v>
      </c>
      <c r="P33" s="13">
        <f t="shared" si="5"/>
        <v>0</v>
      </c>
      <c r="R33" s="181"/>
      <c r="S33" s="182"/>
      <c r="U33" s="122" t="str">
        <f>IF(L33="","",(L33*1.435*1.15/1720*(40/Algemeen!D$29)))</f>
        <v/>
      </c>
      <c r="V33" s="122">
        <f t="shared" si="6"/>
        <v>0</v>
      </c>
    </row>
    <row r="34" spans="1:22" x14ac:dyDescent="0.2">
      <c r="A34" s="123"/>
      <c r="B34" s="153"/>
      <c r="C34" s="154"/>
      <c r="D34" s="154"/>
      <c r="E34" s="154"/>
      <c r="F34" s="154"/>
      <c r="G34" s="154"/>
      <c r="H34" s="155"/>
      <c r="I34" s="111"/>
      <c r="J34" s="108"/>
      <c r="K34" s="108"/>
      <c r="L34" s="115"/>
      <c r="M34" s="114"/>
      <c r="N34" s="109" t="str">
        <f t="shared" si="3"/>
        <v/>
      </c>
      <c r="O34" s="110">
        <f t="shared" si="4"/>
        <v>0</v>
      </c>
      <c r="P34" s="13">
        <f t="shared" si="5"/>
        <v>0</v>
      </c>
      <c r="R34" s="181"/>
      <c r="S34" s="182"/>
      <c r="U34" s="122" t="str">
        <f>IF(L34="","",(L34*1.435*1.15/1720*(40/Algemeen!D$29)))</f>
        <v/>
      </c>
      <c r="V34" s="122">
        <f t="shared" si="6"/>
        <v>0</v>
      </c>
    </row>
    <row r="35" spans="1:22" x14ac:dyDescent="0.2">
      <c r="A35" s="123"/>
      <c r="B35" s="153"/>
      <c r="C35" s="154"/>
      <c r="D35" s="154"/>
      <c r="E35" s="154"/>
      <c r="F35" s="154"/>
      <c r="G35" s="154"/>
      <c r="H35" s="155"/>
      <c r="I35" s="111"/>
      <c r="J35" s="108"/>
      <c r="K35" s="108"/>
      <c r="L35" s="115"/>
      <c r="M35" s="114"/>
      <c r="N35" s="109" t="str">
        <f t="shared" si="3"/>
        <v/>
      </c>
      <c r="O35" s="110">
        <f t="shared" si="4"/>
        <v>0</v>
      </c>
      <c r="P35" s="13">
        <f t="shared" si="5"/>
        <v>0</v>
      </c>
      <c r="R35" s="181"/>
      <c r="S35" s="182"/>
      <c r="U35" s="122" t="str">
        <f>IF(L35="","",(L35*1.435*1.15/1720*(40/Algemeen!D$29)))</f>
        <v/>
      </c>
      <c r="V35" s="122">
        <f t="shared" si="6"/>
        <v>0</v>
      </c>
    </row>
    <row r="36" spans="1:22" x14ac:dyDescent="0.2">
      <c r="A36" s="123"/>
      <c r="B36" s="153"/>
      <c r="C36" s="154"/>
      <c r="D36" s="154"/>
      <c r="E36" s="154"/>
      <c r="F36" s="154"/>
      <c r="G36" s="154"/>
      <c r="H36" s="155"/>
      <c r="I36" s="111"/>
      <c r="J36" s="108"/>
      <c r="K36" s="108"/>
      <c r="L36" s="115"/>
      <c r="M36" s="114"/>
      <c r="N36" s="109" t="str">
        <f t="shared" si="3"/>
        <v/>
      </c>
      <c r="O36" s="110">
        <f t="shared" si="4"/>
        <v>0</v>
      </c>
      <c r="P36" s="13">
        <f t="shared" si="5"/>
        <v>0</v>
      </c>
      <c r="R36" s="181"/>
      <c r="S36" s="182"/>
      <c r="U36" s="122" t="str">
        <f>IF(L36="","",(L36*1.435*1.15/1720*(40/Algemeen!D$29)))</f>
        <v/>
      </c>
      <c r="V36" s="122">
        <f t="shared" si="6"/>
        <v>0</v>
      </c>
    </row>
    <row r="37" spans="1:22" x14ac:dyDescent="0.2">
      <c r="A37" s="123"/>
      <c r="B37" s="153"/>
      <c r="C37" s="154"/>
      <c r="D37" s="154"/>
      <c r="E37" s="154"/>
      <c r="F37" s="154"/>
      <c r="G37" s="154"/>
      <c r="H37" s="155"/>
      <c r="I37" s="111"/>
      <c r="J37" s="108"/>
      <c r="K37" s="108"/>
      <c r="L37" s="115"/>
      <c r="M37" s="114"/>
      <c r="N37" s="109" t="str">
        <f t="shared" si="3"/>
        <v/>
      </c>
      <c r="O37" s="110">
        <f t="shared" si="4"/>
        <v>0</v>
      </c>
      <c r="P37" s="13">
        <f t="shared" si="5"/>
        <v>0</v>
      </c>
      <c r="R37" s="181"/>
      <c r="S37" s="182"/>
      <c r="U37" s="122" t="str">
        <f>IF(L37="","",(L37*1.435*1.15/1720*(40/Algemeen!D$29)))</f>
        <v/>
      </c>
      <c r="V37" s="122">
        <f t="shared" si="6"/>
        <v>0</v>
      </c>
    </row>
    <row r="38" spans="1:22" x14ac:dyDescent="0.2">
      <c r="A38" s="123"/>
      <c r="B38" s="153"/>
      <c r="C38" s="154"/>
      <c r="D38" s="154"/>
      <c r="E38" s="154"/>
      <c r="F38" s="154"/>
      <c r="G38" s="154"/>
      <c r="H38" s="155"/>
      <c r="I38" s="111"/>
      <c r="J38" s="108"/>
      <c r="K38" s="108"/>
      <c r="L38" s="115"/>
      <c r="M38" s="114"/>
      <c r="N38" s="109" t="str">
        <f t="shared" si="3"/>
        <v/>
      </c>
      <c r="O38" s="110">
        <f t="shared" si="4"/>
        <v>0</v>
      </c>
      <c r="P38" s="13">
        <f t="shared" si="5"/>
        <v>0</v>
      </c>
      <c r="R38" s="181"/>
      <c r="S38" s="182"/>
      <c r="U38" s="122" t="str">
        <f>IF(L38="","",(L38*1.435*1.15/1720*(40/Algemeen!D$29)))</f>
        <v/>
      </c>
      <c r="V38" s="122">
        <f t="shared" si="6"/>
        <v>0</v>
      </c>
    </row>
    <row r="39" spans="1:22" x14ac:dyDescent="0.2">
      <c r="A39" s="123"/>
      <c r="B39" s="153"/>
      <c r="C39" s="154"/>
      <c r="D39" s="154"/>
      <c r="E39" s="154"/>
      <c r="F39" s="154"/>
      <c r="G39" s="154"/>
      <c r="H39" s="155"/>
      <c r="I39" s="111"/>
      <c r="J39" s="108"/>
      <c r="K39" s="108"/>
      <c r="L39" s="115"/>
      <c r="M39" s="114"/>
      <c r="N39" s="109" t="str">
        <f t="shared" si="3"/>
        <v/>
      </c>
      <c r="O39" s="110">
        <f t="shared" si="4"/>
        <v>0</v>
      </c>
      <c r="P39" s="13">
        <f t="shared" si="5"/>
        <v>0</v>
      </c>
      <c r="R39" s="183"/>
      <c r="S39" s="184"/>
      <c r="U39" s="122" t="str">
        <f>IF(L39="","",(L39*1.435*1.15/1720*(40/Algemeen!D$29)))</f>
        <v/>
      </c>
      <c r="V39" s="122">
        <f t="shared" si="6"/>
        <v>0</v>
      </c>
    </row>
    <row r="40" spans="1:22" x14ac:dyDescent="0.2">
      <c r="A40" s="123"/>
      <c r="B40" s="153"/>
      <c r="C40" s="154"/>
      <c r="D40" s="154"/>
      <c r="E40" s="154"/>
      <c r="F40" s="154"/>
      <c r="G40" s="154"/>
      <c r="H40" s="155"/>
      <c r="I40" s="111"/>
      <c r="J40" s="108"/>
      <c r="K40" s="108"/>
      <c r="L40" s="115"/>
      <c r="M40" s="114"/>
      <c r="N40" s="109" t="str">
        <f t="shared" si="3"/>
        <v/>
      </c>
      <c r="O40" s="110">
        <f t="shared" si="4"/>
        <v>0</v>
      </c>
      <c r="P40" s="13">
        <f t="shared" si="5"/>
        <v>0</v>
      </c>
      <c r="U40" s="122" t="str">
        <f>IF(L40="","",(L40*1.435*1.15/1720*(40/Algemeen!D$29)))</f>
        <v/>
      </c>
      <c r="V40" s="122">
        <f t="shared" si="6"/>
        <v>0</v>
      </c>
    </row>
    <row r="41" spans="1:22" x14ac:dyDescent="0.2">
      <c r="A41" s="123"/>
      <c r="B41" s="153"/>
      <c r="C41" s="154"/>
      <c r="D41" s="154"/>
      <c r="E41" s="154"/>
      <c r="F41" s="154"/>
      <c r="G41" s="154"/>
      <c r="H41" s="155"/>
      <c r="I41" s="111"/>
      <c r="J41" s="108"/>
      <c r="K41" s="108"/>
      <c r="L41" s="115"/>
      <c r="M41" s="114"/>
      <c r="N41" s="109" t="str">
        <f t="shared" si="3"/>
        <v/>
      </c>
      <c r="O41" s="110">
        <f t="shared" si="4"/>
        <v>0</v>
      </c>
      <c r="P41" s="13">
        <f t="shared" si="5"/>
        <v>0</v>
      </c>
      <c r="R41" s="167" t="s">
        <v>99</v>
      </c>
      <c r="S41" s="168"/>
      <c r="U41" s="122" t="str">
        <f>IF(L41="","",(L41*1.435*1.15/1720*(40/Algemeen!D$29)))</f>
        <v/>
      </c>
      <c r="V41" s="122">
        <f t="shared" si="6"/>
        <v>0</v>
      </c>
    </row>
    <row r="42" spans="1:22" x14ac:dyDescent="0.2">
      <c r="A42" s="123"/>
      <c r="B42" s="153"/>
      <c r="C42" s="154"/>
      <c r="D42" s="154"/>
      <c r="E42" s="154"/>
      <c r="F42" s="154"/>
      <c r="G42" s="154"/>
      <c r="H42" s="155"/>
      <c r="I42" s="111"/>
      <c r="J42" s="108"/>
      <c r="K42" s="108"/>
      <c r="L42" s="115"/>
      <c r="M42" s="114"/>
      <c r="N42" s="109" t="str">
        <f t="shared" si="3"/>
        <v/>
      </c>
      <c r="O42" s="110">
        <f t="shared" si="4"/>
        <v>0</v>
      </c>
      <c r="P42" s="13">
        <f t="shared" si="5"/>
        <v>0</v>
      </c>
      <c r="R42" s="169"/>
      <c r="S42" s="170"/>
      <c r="U42" s="122" t="str">
        <f>IF(L42="","",(L42*1.435*1.15/1720*(40/Algemeen!D$29)))</f>
        <v/>
      </c>
      <c r="V42" s="122">
        <f t="shared" si="6"/>
        <v>0</v>
      </c>
    </row>
    <row r="43" spans="1:22" x14ac:dyDescent="0.2">
      <c r="A43" s="123"/>
      <c r="B43" s="153"/>
      <c r="C43" s="154"/>
      <c r="D43" s="154"/>
      <c r="E43" s="154"/>
      <c r="F43" s="154"/>
      <c r="G43" s="154"/>
      <c r="H43" s="155"/>
      <c r="I43" s="111"/>
      <c r="J43" s="108"/>
      <c r="K43" s="108"/>
      <c r="L43" s="115"/>
      <c r="M43" s="114"/>
      <c r="N43" s="109" t="str">
        <f t="shared" si="3"/>
        <v/>
      </c>
      <c r="O43" s="110">
        <f t="shared" si="4"/>
        <v>0</v>
      </c>
      <c r="P43" s="13">
        <f t="shared" si="5"/>
        <v>0</v>
      </c>
      <c r="R43" s="169"/>
      <c r="S43" s="170"/>
      <c r="U43" s="122" t="str">
        <f>IF(L43="","",(L43*1.435*1.15/1720*(40/Algemeen!D$29)))</f>
        <v/>
      </c>
      <c r="V43" s="122">
        <f t="shared" si="6"/>
        <v>0</v>
      </c>
    </row>
    <row r="44" spans="1:22" x14ac:dyDescent="0.2">
      <c r="A44" s="123"/>
      <c r="B44" s="153"/>
      <c r="C44" s="154"/>
      <c r="D44" s="154"/>
      <c r="E44" s="154"/>
      <c r="F44" s="154"/>
      <c r="G44" s="154"/>
      <c r="H44" s="155"/>
      <c r="I44" s="111"/>
      <c r="J44" s="108"/>
      <c r="K44" s="108"/>
      <c r="L44" s="115"/>
      <c r="M44" s="114"/>
      <c r="N44" s="109" t="str">
        <f t="shared" si="3"/>
        <v/>
      </c>
      <c r="O44" s="110">
        <f t="shared" si="4"/>
        <v>0</v>
      </c>
      <c r="P44" s="13">
        <f t="shared" si="5"/>
        <v>0</v>
      </c>
      <c r="R44" s="169"/>
      <c r="S44" s="170"/>
      <c r="U44" s="122" t="str">
        <f>IF(L44="","",(L44*1.435*1.15/1720*(40/Algemeen!D$29)))</f>
        <v/>
      </c>
      <c r="V44" s="122">
        <f t="shared" si="6"/>
        <v>0</v>
      </c>
    </row>
    <row r="45" spans="1:22" x14ac:dyDescent="0.2">
      <c r="A45" s="123"/>
      <c r="B45" s="153"/>
      <c r="C45" s="154"/>
      <c r="D45" s="154"/>
      <c r="E45" s="154"/>
      <c r="F45" s="154"/>
      <c r="G45" s="154"/>
      <c r="H45" s="155"/>
      <c r="I45" s="111"/>
      <c r="J45" s="108"/>
      <c r="K45" s="108"/>
      <c r="L45" s="115"/>
      <c r="M45" s="114"/>
      <c r="N45" s="109" t="str">
        <f t="shared" si="3"/>
        <v/>
      </c>
      <c r="O45" s="110">
        <f t="shared" si="4"/>
        <v>0</v>
      </c>
      <c r="P45" s="13">
        <f t="shared" si="5"/>
        <v>0</v>
      </c>
      <c r="R45" s="169"/>
      <c r="S45" s="170"/>
      <c r="U45" s="122" t="str">
        <f>IF(L45="","",(L45*1.435*1.15/1720*(40/Algemeen!D$29)))</f>
        <v/>
      </c>
      <c r="V45" s="122">
        <f t="shared" si="6"/>
        <v>0</v>
      </c>
    </row>
    <row r="46" spans="1:22" x14ac:dyDescent="0.2">
      <c r="A46" s="123"/>
      <c r="B46" s="153"/>
      <c r="C46" s="154"/>
      <c r="D46" s="154"/>
      <c r="E46" s="154"/>
      <c r="F46" s="154"/>
      <c r="G46" s="154"/>
      <c r="H46" s="155"/>
      <c r="I46" s="111"/>
      <c r="J46" s="108"/>
      <c r="K46" s="108"/>
      <c r="L46" s="115"/>
      <c r="M46" s="114"/>
      <c r="N46" s="109" t="str">
        <f t="shared" si="3"/>
        <v/>
      </c>
      <c r="O46" s="110">
        <f t="shared" si="4"/>
        <v>0</v>
      </c>
      <c r="P46" s="13">
        <f t="shared" si="5"/>
        <v>0</v>
      </c>
      <c r="R46" s="171"/>
      <c r="S46" s="172"/>
      <c r="U46" s="122" t="str">
        <f>IF(L46="","",(L46*1.435*1.15/1720*(40/Algemeen!D$29)))</f>
        <v/>
      </c>
      <c r="V46" s="122">
        <f t="shared" si="6"/>
        <v>0</v>
      </c>
    </row>
  </sheetData>
  <sheetProtection algorithmName="SHA-512" hashValue="NZlqFW5M3w6+VNqE1Acdn0v3/hFXPvcLpvZOHPidOSNMnO+Gjfjb1Dy2mIJo3hCtLyxXgxPNA6fwd7sbRMoWFg==" saltValue="9M2vM60pxNJLM4fsK8Brag==" spinCount="100000" sheet="1" objects="1" scenarios="1"/>
  <mergeCells count="40">
    <mergeCell ref="R41:S46"/>
    <mergeCell ref="B44:H44"/>
    <mergeCell ref="B45:H45"/>
    <mergeCell ref="B46:H46"/>
    <mergeCell ref="R16:S29"/>
    <mergeCell ref="R31:S39"/>
    <mergeCell ref="B30:H30"/>
    <mergeCell ref="B31:H31"/>
    <mergeCell ref="B32:H32"/>
    <mergeCell ref="B33:H33"/>
    <mergeCell ref="B20:H20"/>
    <mergeCell ref="B21:H21"/>
    <mergeCell ref="B22:H22"/>
    <mergeCell ref="B23:H23"/>
    <mergeCell ref="B24:H24"/>
    <mergeCell ref="B25:H25"/>
    <mergeCell ref="R3:U3"/>
    <mergeCell ref="A1:B1"/>
    <mergeCell ref="C1:P1"/>
    <mergeCell ref="B14:H14"/>
    <mergeCell ref="R14:S14"/>
    <mergeCell ref="B15:H15"/>
    <mergeCell ref="B16:H16"/>
    <mergeCell ref="B17:H17"/>
    <mergeCell ref="B18:H18"/>
    <mergeCell ref="B19:H19"/>
    <mergeCell ref="B26:H26"/>
    <mergeCell ref="B27:H27"/>
    <mergeCell ref="B28:H28"/>
    <mergeCell ref="B29:H29"/>
    <mergeCell ref="B34:H34"/>
    <mergeCell ref="B40:H40"/>
    <mergeCell ref="B41:H41"/>
    <mergeCell ref="B42:H42"/>
    <mergeCell ref="B43:H43"/>
    <mergeCell ref="B35:H35"/>
    <mergeCell ref="B36:H36"/>
    <mergeCell ref="B37:H37"/>
    <mergeCell ref="B38:H38"/>
    <mergeCell ref="B39:H39"/>
  </mergeCells>
  <conditionalFormatting sqref="K15:K46">
    <cfRule type="containsText" dxfId="19" priority="1" operator="containsText" text="IKS">
      <formula>NOT(ISERROR(SEARCH("IKS",K15)))</formula>
    </cfRule>
    <cfRule type="containsText" dxfId="18" priority="2" operator="containsText" text="Eigen arbeid">
      <formula>NOT(ISERROR(SEARCH("Eigen arbeid",K15)))</formula>
    </cfRule>
    <cfRule type="containsText" dxfId="17" priority="3" operator="containsText" text="Loonkosten">
      <formula>NOT(ISERROR(SEARCH("Loonkosten",K15)))</formula>
    </cfRule>
  </conditionalFormatting>
  <dataValidations count="8">
    <dataValidation type="list" allowBlank="1" showInputMessage="1" showErrorMessage="1" sqref="K15:K46" xr:uid="{F5203B0B-7B89-4441-AB15-47B0DB5C1590}">
      <formula1>"Loonkosten, IKS, Eigen arbeid"</formula1>
    </dataValidation>
    <dataValidation allowBlank="1" showInputMessage="1" showErrorMessage="1" prompt="Het tarief voor onbetaalde eigen arbeid is vastgesteld op € 35 per uur" sqref="N15" xr:uid="{FDDEE8CF-1A66-46DA-A730-5AEA10ED6B46}"/>
    <dataValidation allowBlank="1" showInputMessage="1" showErrorMessage="1" prompt="Heeft u via het RvO.nl een goedgekeurde Integrale Kosten Systematiek? Dan vult u de door een accountant berekende uurtarieven per functie(groep) hier in" sqref="M16:M46" xr:uid="{52E3634A-936F-41BD-8BA3-A3C45FFFC9B5}"/>
    <dataValidation allowBlank="1" showInputMessage="1" showErrorMessage="1" prompt="Voer een bruto jaarloon in wat overeenkomt met de  functie(groep). Dit hoeft niet op persoonsniveau. U mag alvast rekening houden met loonsverhoging voor de komende jaren indien het project meerdere jaren duurt." sqref="L15:L46" xr:uid="{3BEF82CD-29E2-46DE-95D4-2FF96DBE0B63}"/>
    <dataValidation type="list" allowBlank="1" showInputMessage="1" showErrorMessage="1" prompt="Selecteer via het drop-down menu welk werkpakket het betreft" sqref="A15" xr:uid="{A5D47498-6F51-421F-82E2-5C83A4BD66DA}">
      <formula1>"1,2,3,4,5,6,7,8"</formula1>
    </dataValidation>
    <dataValidation type="list" allowBlank="1" showInputMessage="1" showErrorMessage="1" sqref="A16:A46" xr:uid="{72B5D9F0-2F3D-49C1-B9F0-7B7479461502}">
      <formula1>"1,2,3,4,5,6,7,8"</formula1>
    </dataValidation>
    <dataValidation allowBlank="1" showInputMessage="1" showErrorMessage="1" prompt="Geef hier aan vanuit welke functie(groep) de werkzaamheden worden gedaan. Bijvoorbeeld: projectleider, medewerker administratie, medewerker communicatie, onderzoeker, engineer, laborant" sqref="J15" xr:uid="{60C94B83-45E5-4FA1-9844-556C349450DF}"/>
    <dataValidation allowBlank="1" showInputMessage="1" showErrorMessage="1" prompt="Heeft u via het RvO.nl een goedgekeurde Integrale Kosten Systematiek? Dan vult u de door een accountant berekende/te berekenen uurtarieven per functie(groep) hier in. U mag rekening houden met loonsverhoging voor de komende jaren." sqref="M15" xr:uid="{328E82BC-7D89-4814-AA51-979ECB270AAC}"/>
  </dataValidations>
  <pageMargins left="0.6692913385826772" right="0.6692913385826772" top="0.55118110236220474" bottom="0.55118110236220474" header="0.31496062992125984" footer="0.31496062992125984"/>
  <pageSetup paperSize="9" scale="58"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tabColor rgb="FF00B050"/>
    <pageSetUpPr fitToPage="1"/>
  </sheetPr>
  <dimension ref="A1:V46"/>
  <sheetViews>
    <sheetView showGridLines="0" zoomScaleNormal="100" workbookViewId="0">
      <selection activeCell="A15" sqref="A15"/>
    </sheetView>
  </sheetViews>
  <sheetFormatPr defaultColWidth="9" defaultRowHeight="12" x14ac:dyDescent="0.2"/>
  <cols>
    <col min="1" max="1" width="6.75" style="107" customWidth="1"/>
    <col min="2" max="2" width="38.75" style="107" bestFit="1" customWidth="1"/>
    <col min="3" max="3" width="12.625" style="107" customWidth="1"/>
    <col min="4" max="6" width="12.625" style="124" customWidth="1"/>
    <col min="7" max="16" width="12.625" style="107" customWidth="1"/>
    <col min="17" max="17" width="4.125" style="107" customWidth="1"/>
    <col min="18" max="18" width="17.5" style="107" customWidth="1"/>
    <col min="19" max="19" width="14.5" style="107" customWidth="1"/>
    <col min="20" max="20" width="9" style="107"/>
    <col min="21" max="22" width="9" style="122" customWidth="1"/>
    <col min="23" max="16384" width="9" style="107"/>
  </cols>
  <sheetData>
    <row r="1" spans="1:22" ht="15.75" x14ac:dyDescent="0.25">
      <c r="A1" s="159" t="s">
        <v>45</v>
      </c>
      <c r="B1" s="160"/>
      <c r="C1" s="161" t="str">
        <f>IF(Algemeen!B30="","",Algemeen!B30)</f>
        <v/>
      </c>
      <c r="D1" s="162"/>
      <c r="E1" s="162"/>
      <c r="F1" s="162"/>
      <c r="G1" s="162"/>
      <c r="H1" s="162"/>
      <c r="I1" s="162"/>
      <c r="J1" s="162"/>
      <c r="K1" s="162"/>
      <c r="L1" s="162"/>
      <c r="M1" s="162"/>
      <c r="N1" s="162"/>
      <c r="O1" s="162"/>
      <c r="P1" s="163"/>
    </row>
    <row r="2" spans="1:22" x14ac:dyDescent="0.2">
      <c r="A2" s="107" t="s">
        <v>14</v>
      </c>
    </row>
    <row r="3" spans="1:22" s="124" customFormat="1" ht="72" x14ac:dyDescent="0.2">
      <c r="A3" s="131" t="s">
        <v>103</v>
      </c>
      <c r="B3" s="131" t="s">
        <v>36</v>
      </c>
      <c r="C3" s="131" t="s">
        <v>118</v>
      </c>
      <c r="D3" s="131" t="s">
        <v>128</v>
      </c>
      <c r="E3" s="131" t="s">
        <v>119</v>
      </c>
      <c r="F3" s="131" t="s">
        <v>120</v>
      </c>
      <c r="G3" s="131" t="s">
        <v>121</v>
      </c>
      <c r="H3" s="131" t="s">
        <v>122</v>
      </c>
      <c r="I3" s="131" t="s">
        <v>123</v>
      </c>
      <c r="J3" s="131" t="s">
        <v>124</v>
      </c>
      <c r="K3" s="131" t="s">
        <v>125</v>
      </c>
      <c r="L3" s="131" t="s">
        <v>129</v>
      </c>
      <c r="M3" s="131" t="s">
        <v>126</v>
      </c>
      <c r="N3" s="131" t="s">
        <v>127</v>
      </c>
      <c r="O3" s="131" t="s">
        <v>130</v>
      </c>
      <c r="P3" s="131" t="s">
        <v>15</v>
      </c>
      <c r="R3" s="156"/>
      <c r="S3" s="156"/>
      <c r="T3" s="156"/>
      <c r="U3" s="156"/>
      <c r="V3" s="122"/>
    </row>
    <row r="4" spans="1:22" ht="11.25" customHeight="1" x14ac:dyDescent="0.2">
      <c r="A4" s="14">
        <v>1</v>
      </c>
      <c r="B4" s="105" t="str">
        <f>Algemeen!B35</f>
        <v>Coördinatiekosten van het samenwerkingsverband</v>
      </c>
      <c r="C4" s="15">
        <f>IF((A15=1),P15,0)+IF((A16=1),P16,0)+IF((A17=1),P17,0)+IF((A18=1),P18,0)+IF((A19=1),P19,0)+IF((A20=1),P20,0)+IF((A21=1),P21,0)+IF((A22=1),P22,0)+IF((A23=1),P23,0)+IF((A24=1),P24,0)+IF((A25=1),P25,0)+IF((A26=1),P26,0)+IF((A27=1),P27,0)+IF((A28=1),P28,0)+IF((A29=1),P29,0)+IF((A30=1),P30,0)+IF((A31=1),P31,0)+IF((A32=1),P32,0)+IF((A33=1),P33,0)+IF((A34=1),P34,0)+IF((A35=1),P35,0)+IF((A36=1),P36,0)+IF((A37=1),P37,0)+IF((A38=1),P38,0)+IF((A39=1),P39,0)+IF((A40=1),P40,0)+IF((A41=1),P41,0)+IF((A42=1),P42,0)+IF((A43=1),P43,0)+IF((A44=1),P44,0)+IF((A45=1),P45,0)+IF((A46=1),P46,0)</f>
        <v>0</v>
      </c>
      <c r="D4" s="9"/>
      <c r="E4" s="25"/>
      <c r="F4" s="25"/>
      <c r="G4" s="25"/>
      <c r="H4" s="25"/>
      <c r="I4" s="25"/>
      <c r="J4" s="25"/>
      <c r="K4" s="25"/>
      <c r="L4" s="25"/>
      <c r="M4" s="25"/>
      <c r="N4" s="25"/>
      <c r="O4" s="25"/>
      <c r="P4" s="8">
        <f>C4+D4+E4+F4+G4+H4+J4+K4+L4+M4+N4+O4+I4</f>
        <v>0</v>
      </c>
    </row>
    <row r="5" spans="1:22" x14ac:dyDescent="0.2">
      <c r="A5" s="14">
        <v>2</v>
      </c>
      <c r="B5" s="105" t="str">
        <f>Algemeen!B36</f>
        <v>Verspreiden van de resultaten van het project</v>
      </c>
      <c r="C5" s="15">
        <f>IF((A15=2)*AND(I15&gt;0),P15,0)+IF((A16=2)*AND(I16&gt;0),P16,0)+IF((A17=2)*AND(I17&gt;0),P17,0)+IF((A18=2)*AND(I18&gt;0),P18,0)+IF((A19=2)*AND(I19&gt;0),P19,0)+IF((A20=2)*AND(I20&gt;0),P20,0)+IF((A21=2)*AND(I21&gt;0),P21,0)+IF((A22=2)*AND(I22&gt;0),P22,0)+IF((A23=2)*AND(I23&gt;0),P23,0)+IF((A24=2)*AND(I24&gt;0),P24,0)+IF((A25=2)*AND(I25&gt;0),P25,0)+IF((A26=2)*AND(I26&gt;0),P26,0)+IF((A27=2)*AND(I27&gt;0),P27,0)+IF((A28=2)*AND(I28&gt;0),P28,0)+IF((A29=2)*AND(I29&gt;0),P29,0)+IF((A30=2)*AND(I30&gt;0),P30,0)+IF((A31=2)*AND(I31&gt;0),P31,0)+IF((A32=2)*AND(I32&gt;0),P32,0)+IF((A33=2)*AND(I33&gt;0),P33,0)+IF((A34=2)*AND(I34&gt;0),P34,0)+IF((A35=2)*AND(I35&gt;0),P35,0)+IF((A36=2)*AND(I36&gt;0),P36,0)+IF((A37=2)*AND(I37&gt;0),P37,0)+IF((A38=2)*AND(I38&gt;0),P38,0)+IF((A39=2)*AND(I39&gt;0),P39,0)+IF((A40=2)*AND(I40&gt;0),P40,0)+IF((A41=2)*AND(I41&gt;0),P41,0)+IF((A42=2)*AND(I42&gt;0),P42,0)+IF((A43=2)*AND(I43&gt;0),P43,0)+IF((A44=2),P44,0)+IF((A45=2),P45,0)+IF((A46=2),P45,0)</f>
        <v>0</v>
      </c>
      <c r="D5" s="26"/>
      <c r="E5" s="9"/>
      <c r="F5" s="25"/>
      <c r="G5" s="25"/>
      <c r="H5" s="25"/>
      <c r="I5" s="25"/>
      <c r="J5" s="25"/>
      <c r="K5" s="25"/>
      <c r="L5" s="25"/>
      <c r="M5" s="25"/>
      <c r="N5" s="25"/>
      <c r="O5" s="25"/>
      <c r="P5" s="8">
        <f t="shared" ref="P5:P11" si="0">C5+D5+E5+F5+G5+H5+J5+K5+L5+M5+N5+O5+I5</f>
        <v>0</v>
      </c>
    </row>
    <row r="6" spans="1:22" x14ac:dyDescent="0.2">
      <c r="A6" s="14">
        <v>3</v>
      </c>
      <c r="B6" s="105" t="str">
        <f>Algemeen!B37</f>
        <v>Projectmanagement en projectadministratie</v>
      </c>
      <c r="C6" s="15">
        <f>IF((A15=3)*AND(I15&gt;0),P15,0)+IF((A16=3)*AND(I16&gt;0),P16,0)+IF((A17=3)*AND(I17&gt;0),P17,0)+IF((A18=3)*AND(I18&gt;0),P18,0)+IF((A19=3)*AND(I19&gt;0),P19,0)+IF((A20=3)*AND(I20&gt;0),P20,0)+IF((A21=3)*AND(I21&gt;0),P21,0)+IF((A22=3)*AND(I22&gt;0),P22,0)+IF((A23=3)*AND(I23&gt;0),P23,0)+IF((A24=3)*AND(I24&gt;0),P24,0)+IF((A25=3)*AND(I25&gt;0),P25,0)+IF((A26=3)*AND(I26&gt;0),P26,0)+IF((A27=3)*AND(I27&gt;0),P27,0)+IF((A28=3)*AND(I28&gt;0),P28,0)+IF((A29=3)*AND(I29&gt;0),P29,0)+IF((A30=3)*AND(I30&gt;0),P30,0)+IF((A31=3)*AND(I31&gt;0),P31,0)+IF((A32=3)*AND(I32&gt;0),P32,0)+IF((A33=3)*AND(I33&gt;0),P33,0)+IF((A34=3)*AND(I34&gt;0),P34,0)+IF((A35=3)*AND(I35&gt;0),P35,0)+IF((A36=3)*AND(I36&gt;0),P36,0)+IF((A37=3)*AND(I37&gt;0),P37,0)+IF((A38=3)*AND(I38&gt;0),P38,0)+IF((A39=3)*AND(I39&gt;0),P39,0)+IF((A40=3)*AND(I40&gt;0),P40,0)+IF((A41=3)*AND(I41&gt;0),P41,0)+IF((A42=3)*AND(I42&gt;0),P42,0)+IF((A43=3)*AND(I43&gt;0),P43,0)+IF((A44=3)*AND(I44&gt;0),P44,0)+IF((A45=3),P45,0)+IF((A46=3),P46,0)</f>
        <v>0</v>
      </c>
      <c r="D6" s="26"/>
      <c r="E6" s="25"/>
      <c r="F6" s="9"/>
      <c r="G6" s="25"/>
      <c r="H6" s="25"/>
      <c r="I6" s="25"/>
      <c r="J6" s="25"/>
      <c r="K6" s="25"/>
      <c r="L6" s="25"/>
      <c r="M6" s="25"/>
      <c r="N6" s="25"/>
      <c r="O6" s="25"/>
      <c r="P6" s="8">
        <f t="shared" si="0"/>
        <v>0</v>
      </c>
    </row>
    <row r="7" spans="1:22" x14ac:dyDescent="0.2">
      <c r="A7" s="14">
        <v>4</v>
      </c>
      <c r="B7" s="105" t="str">
        <f>Algemeen!B38</f>
        <v>Investeringen + kosten die daar betrekking op hebben</v>
      </c>
      <c r="C7" s="15">
        <f>IF((A15=4),P15,0)+IF((A16=4),P16,0)+IF((A17=4),P17,0)+IF((A18=4),P18,0)+IF((A19=4),P19,0)+IF((A20=4),P20,0)+IF((A21=4),P21,0)+IF((A22=4),P22,0)+IF((A23=4),P23,0)+IF((A24=4),P24,0)+IF((A25=4),P25,0)+IF((A26=4),P26,0)+IF((A27=4),P27,0)+IF((A28=4),P28,0)+IF((A29=4),P29,0)+IF((A30=4),P30,0)+IF((A31=4),P31,0)+IF((A32=4),P32,0)+IF((A33=4),P33,0)+IF((A34=4),P34,0)+IF((A35=4),P35,0)+IF((A36=4),P36,0)+IF((A37=4),P37,0)+IF((A38=4),P38,0)+IF((A39=4),P39,0)+IF((A40=4),P40,0)+IF((A41=4),P41,0)+IF((A42=4),P42,0)+IF((A43=4),P43,0)+IF((A44=4),P44,0)+IF((A45=4),P45,0)+IF((A46=4),P46,0)</f>
        <v>0</v>
      </c>
      <c r="D7" s="26"/>
      <c r="E7" s="25"/>
      <c r="F7" s="25"/>
      <c r="G7" s="9"/>
      <c r="H7" s="9"/>
      <c r="I7" s="9"/>
      <c r="J7" s="9"/>
      <c r="K7" s="9"/>
      <c r="L7" s="9"/>
      <c r="M7" s="9"/>
      <c r="N7" s="9"/>
      <c r="O7" s="25"/>
      <c r="P7" s="8">
        <f t="shared" si="0"/>
        <v>0</v>
      </c>
    </row>
    <row r="8" spans="1:22" x14ac:dyDescent="0.2">
      <c r="A8" s="14">
        <v>5</v>
      </c>
      <c r="B8" s="105" t="str">
        <f>Algemeen!B39</f>
        <v>Investeringen + kosten die daar betrekking op hebben</v>
      </c>
      <c r="C8" s="15">
        <f>IF((A15=5)*AND(I15&gt;0),P15,0)+IF((A16=5)*AND(I16&gt;0),P16,0)+IF((A17=5)*AND(I17&gt;0),P17,0)+IF((A18=5)*AND(I18&gt;0),P18,0)+IF((A19=5)*AND(I19&gt;0),P19,0)+IF((A20=5)*AND(I20&gt;0),P20,0)+IF((A21=5)*AND(I21&gt;0),P21,0)+IF((A22=5)*AND(I22&gt;0),P22,0)+IF((A23=5)*AND(I23&gt;0),P23,0)+IF((A24=5)*AND(I24&gt;0),P24,0)+IF((A25=5)*AND(I25&gt;0),P25,0)+IF((A26=5)*AND(I26&gt;0),P26,0)+IF((A27=5)*AND(I27&gt;0),P27,0)+IF((A28=5)*AND(I28&gt;0),P28,0)+IF((A29=5)*AND(I29&gt;0),P29,0)+IF((A30=5)*AND(I30&gt;0),P30,0)+IF((A31=5)*AND(I31&gt;0),P31,0)+IF((A32=5)*AND(I32&gt;0),P32,0)+IF((A33=5)*AND(I33&gt;0),P33,0)+IF((A34=5)*AND(I34&gt;0),P34,0)+IF((A35=5)*AND(I35&gt;0),P35,0)+IF((A36=5)*AND(I36&gt;0),P36,0)+IF((A37=5)*AND(I37&gt;0),P37,0)+IF((A38=5)*AND(I38&gt;0),P38,0)+IF((A39=5)*AND(I39&gt;0),P39,0)+IF((A40=5)*AND(I40&gt;0),P40,0)+IF((A41=5)*AND(I41&gt;0),P41,0)+IF((A42=5)*AND(I42&gt;0),P42,0)+IF((A43=5)*AND(I43&gt;0),P43,0)+IF((A44=5)*AND(I44&gt;0),P44,0)+IF((A45=5),P45,0)+IF((A46=5),P46,0)</f>
        <v>0</v>
      </c>
      <c r="D8" s="26"/>
      <c r="E8" s="25"/>
      <c r="F8" s="25"/>
      <c r="G8" s="9"/>
      <c r="H8" s="9"/>
      <c r="I8" s="9"/>
      <c r="J8" s="9"/>
      <c r="K8" s="9"/>
      <c r="L8" s="9"/>
      <c r="M8" s="9"/>
      <c r="N8" s="9"/>
      <c r="O8" s="25"/>
      <c r="P8" s="8">
        <f t="shared" si="0"/>
        <v>0</v>
      </c>
    </row>
    <row r="9" spans="1:22" x14ac:dyDescent="0.2">
      <c r="A9" s="14">
        <v>6</v>
      </c>
      <c r="B9" s="105" t="str">
        <f>IF(Algemeen!B40="","",Algemeen!B40)</f>
        <v/>
      </c>
      <c r="C9" s="15">
        <f>IF((A15=6)*AND(I15&gt;0),P15,0)+IF((A16=6)*AND(I16&gt;0),P16,0)+IF((A17=6)*AND(I17&gt;0),P17,0)+IF((A18=6)*AND(I18&gt;0),P18,0)+IF((A19=6)*AND(I19&gt;0),P19,0)+IF((A20=6)*AND(I20&gt;0),P20,0)+IF((A21=6)*AND(I21&gt;0),P21,0)+IF((A22=6)*AND(I22&gt;0),P22,0)+IF((A23=6)*AND(I23&gt;0),P23,0)+IF((A24=6)*AND(I24&gt;0),P24,0)+IF((A25=6)*AND(I25&gt;0),P25,0)+IF((A26=6)*AND(I26&gt;0),P26,0)+IF((A27=6)*AND(I27&gt;0),P27,0)+IF((A28=6)*AND(I28&gt;0),P28,0)+IF((A29=6)*AND(I29&gt;0),P29,0)+IF((A30=6)*AND(I30&gt;0),P30,0)+IF((A31=6)*AND(I31&gt;0),P31,0)+IF((A32=6)*AND(I32&gt;0),P32,0)+IF((A33=6)*AND(I33&gt;0),P33,0)+IF((A34=6)*AND(I34&gt;0),P34,0)+IF((A35=6)*AND(I35&gt;0),P35,0)+IF((A36=6)*AND(I36&gt;0),P36,0)+IF((A37=6)*AND(I37&gt;0),P37,0)+IF((A38=6)*AND(I38&gt;0),P38,0)+IF((A39=6)*AND(I39&gt;0),P39,0)+IF((A40=6)*AND(I40&gt;0),P40,0)+IF((A41=6)*AND(I41&gt;0),P41,0)+IF((A42=6)*AND(I42&gt;0),P42,0)+IF((A43=6)*AND(I43&gt;0),P43,0)+IF((A44=6)*AND(I44&gt;0),P44,0)+IF((A45=6),P45,0)+IF((A46=6),P46,0)</f>
        <v>0</v>
      </c>
      <c r="D9" s="26"/>
      <c r="E9" s="25"/>
      <c r="F9" s="25"/>
      <c r="G9" s="25"/>
      <c r="H9" s="25"/>
      <c r="I9" s="25"/>
      <c r="J9" s="25"/>
      <c r="K9" s="25"/>
      <c r="L9" s="25"/>
      <c r="M9" s="25"/>
      <c r="N9" s="25"/>
      <c r="O9" s="9"/>
      <c r="P9" s="8">
        <f t="shared" si="0"/>
        <v>0</v>
      </c>
    </row>
    <row r="10" spans="1:22" x14ac:dyDescent="0.2">
      <c r="A10" s="14">
        <v>7</v>
      </c>
      <c r="B10" s="105" t="str">
        <f>IF(Algemeen!B41="","",Algemeen!B41)</f>
        <v/>
      </c>
      <c r="C10" s="15">
        <f>IF((A15=7)*AND(I15&gt;0),P15,0)+IF((A16=7)*AND(I16&gt;0),P16,0)+IF((A17=7)*AND(I17&gt;0),P17,0)+IF((A18=7)*AND(I18&gt;0),P18,0)+IF((A19=7)*AND(I19&gt;0),P19,0)+IF((A20=7)*AND(I20&gt;0),P20,0)+IF((A21=7)*AND(I21&gt;0),P21,0)+IF((A22=7)*AND(I22&gt;0),P22,0)+IF((A23=7)*AND(I23&gt;0),P23,0)+IF((A24=7)*AND(I24&gt;0),P24,0)+IF((A25=7)*AND(I25&gt;0),P25,0)+IF((A26=7)*AND(I26&gt;0),P26,0)+IF((A27=7)*AND(I27&gt;0),P27,0)+IF((A28=7)*AND(I28&gt;0),P28,0)+IF((A29=7)*AND(I29&gt;0),P29,0)+IF((A30=7)*AND(I30&gt;0),P30,0)+IF((A31=7)*AND(I31&gt;0),P31,0)+IF((A32=7)*AND(I32&gt;0),P32,0)+IF((A33=7)*AND(I33&gt;0),P33,0)+IF((A34=7)*AND(I34&gt;0),P34,0)+IF((A35=7)*AND(I35&gt;0),P35,0)+IF((A36=7)*AND(I36&gt;0),P36,0)+IF((A37=7)*AND(I37&gt;0),P37,0)+IF((A38=7)*AND(I38&gt;0),P38,0)+IF((A39=7)*AND(I39&gt;0),P39,0)+IF((A40=7)*AND(I40&gt;0),P40,0)+IF((A41=7)*AND(I41&gt;0),P41,0)+IF((A42=7)*AND(I42&gt;0),P42,0)+IF((A43=7)*AND(I43&gt;0),P43,0)+IF((A44=7)*AND(I44&gt;0),P44,0)+IF((A45=7),P45,0)+IF((A46=7),P46,0)</f>
        <v>0</v>
      </c>
      <c r="D10" s="26"/>
      <c r="E10" s="25"/>
      <c r="F10" s="25"/>
      <c r="G10" s="25"/>
      <c r="H10" s="25"/>
      <c r="I10" s="25"/>
      <c r="J10" s="25"/>
      <c r="K10" s="25"/>
      <c r="L10" s="25"/>
      <c r="M10" s="25"/>
      <c r="N10" s="25"/>
      <c r="O10" s="9"/>
      <c r="P10" s="8">
        <f t="shared" si="0"/>
        <v>0</v>
      </c>
    </row>
    <row r="11" spans="1:22" x14ac:dyDescent="0.2">
      <c r="A11" s="14">
        <v>8</v>
      </c>
      <c r="B11" s="105" t="str">
        <f>IF(Algemeen!B42="","",Algemeen!B42)</f>
        <v/>
      </c>
      <c r="C11" s="15">
        <f>IF((A15=8),P15,0)+IF((A16=8),P16,0)+IF((A17=8),P17,0)+IF((A18=8),P18,0)+IF((A19=8),P19,0)+IF((A20=8),P20,0)+IF((A21=8),P21,0)+IF((A22=8),P22,0)+IF((A23=8),P23,0)+IF((A24=8),P24,0)+IF((A25=8),P25,0)+IF((A26=8),P26,0)+IF((A27=8),P27,0)+IF((A28=8),P28,0)+IF((A29=8),P29,0)+IF((A30=8),P30,0)+IF((A31=8),P31,0)+IF((A32=8),P32,0)+IF((A33=8),P33,0)+IF((A34=8),P34,0)+IF((A35=8),P35,0)+IF((A36=8),P36,0)+IF((A37=8),P37,0)+IF((A38=8),P38,0)+IF((A39=8),P39,0)+IF((A40=8),P40,0)+IF((A41=8),P41,0)+IF((A42=8),P42,0)+IF((A43=8),P43,0)+IF((A44=8),P44,0)+IF((A45=8),P45,0)+IF((A46=8),P46,0)</f>
        <v>0</v>
      </c>
      <c r="D11" s="26"/>
      <c r="E11" s="25"/>
      <c r="F11" s="25"/>
      <c r="G11" s="25"/>
      <c r="H11" s="25"/>
      <c r="I11" s="25"/>
      <c r="J11" s="25"/>
      <c r="K11" s="25"/>
      <c r="L11" s="25"/>
      <c r="M11" s="25"/>
      <c r="N11" s="25"/>
      <c r="O11" s="9"/>
      <c r="P11" s="8">
        <f t="shared" si="0"/>
        <v>0</v>
      </c>
    </row>
    <row r="12" spans="1:22" x14ac:dyDescent="0.2">
      <c r="A12" s="11" t="s">
        <v>16</v>
      </c>
      <c r="B12" s="106"/>
      <c r="C12" s="12">
        <f t="shared" ref="C12:K12" si="1">C4+C5+C6+C7+C8+C9+C10+C11</f>
        <v>0</v>
      </c>
      <c r="D12" s="12">
        <f t="shared" si="1"/>
        <v>0</v>
      </c>
      <c r="E12" s="12">
        <f t="shared" si="1"/>
        <v>0</v>
      </c>
      <c r="F12" s="12">
        <f t="shared" si="1"/>
        <v>0</v>
      </c>
      <c r="G12" s="12">
        <f t="shared" si="1"/>
        <v>0</v>
      </c>
      <c r="H12" s="12">
        <f t="shared" si="1"/>
        <v>0</v>
      </c>
      <c r="I12" s="12">
        <f t="shared" si="1"/>
        <v>0</v>
      </c>
      <c r="J12" s="12">
        <f t="shared" si="1"/>
        <v>0</v>
      </c>
      <c r="K12" s="12">
        <f t="shared" si="1"/>
        <v>0</v>
      </c>
      <c r="L12" s="12">
        <f t="shared" ref="L12" si="2">L4+L5+L6+L7+L8+L9+L10+L11</f>
        <v>0</v>
      </c>
      <c r="M12" s="12">
        <f>M4+M5+M6+M7+M8+M9+M10+M11</f>
        <v>0</v>
      </c>
      <c r="N12" s="12">
        <f>N4+N5+N6+N7+N8+N9+N10+N11</f>
        <v>0</v>
      </c>
      <c r="O12" s="12">
        <f>O4+O5+O6+O7+O8+O9+O10+O11</f>
        <v>0</v>
      </c>
      <c r="P12" s="12">
        <f>P4+P5+P6+P7+P8+P9+P10+P11</f>
        <v>0</v>
      </c>
    </row>
    <row r="13" spans="1:22" x14ac:dyDescent="0.2">
      <c r="J13" s="4"/>
      <c r="K13" s="4"/>
    </row>
    <row r="14" spans="1:22" s="124" customFormat="1" ht="60" x14ac:dyDescent="0.2">
      <c r="A14" s="132" t="s">
        <v>103</v>
      </c>
      <c r="B14" s="164" t="s">
        <v>149</v>
      </c>
      <c r="C14" s="165"/>
      <c r="D14" s="165"/>
      <c r="E14" s="165"/>
      <c r="F14" s="165"/>
      <c r="G14" s="165"/>
      <c r="H14" s="166"/>
      <c r="I14" s="132" t="s">
        <v>144</v>
      </c>
      <c r="J14" s="133" t="s">
        <v>105</v>
      </c>
      <c r="K14" s="133" t="s">
        <v>132</v>
      </c>
      <c r="L14" s="134" t="s">
        <v>133</v>
      </c>
      <c r="M14" s="135" t="s">
        <v>95</v>
      </c>
      <c r="N14" s="136" t="s">
        <v>96</v>
      </c>
      <c r="O14" s="132" t="s">
        <v>97</v>
      </c>
      <c r="P14" s="132" t="s">
        <v>102</v>
      </c>
      <c r="R14" s="157" t="s">
        <v>101</v>
      </c>
      <c r="S14" s="158"/>
      <c r="U14" s="122"/>
      <c r="V14" s="122"/>
    </row>
    <row r="15" spans="1:22" ht="11.25" customHeight="1" x14ac:dyDescent="0.2">
      <c r="A15" s="123"/>
      <c r="B15" s="153"/>
      <c r="C15" s="154"/>
      <c r="D15" s="154"/>
      <c r="E15" s="154"/>
      <c r="F15" s="154"/>
      <c r="G15" s="154"/>
      <c r="H15" s="155"/>
      <c r="I15" s="111"/>
      <c r="J15" s="108"/>
      <c r="K15" s="108"/>
      <c r="L15" s="115"/>
      <c r="M15" s="114"/>
      <c r="N15" s="109" t="str">
        <f t="shared" ref="N15:N46" si="3">IF(K15="Eigen arbeid",35,"")</f>
        <v/>
      </c>
      <c r="O15" s="110">
        <f t="shared" ref="O15:O46" si="4">IF(K15="Loonkosten",(V15),IF(K15="Eigen arbeid",N15,IF(K15="IKS",M15,0)))</f>
        <v>0</v>
      </c>
      <c r="P15" s="13">
        <f t="shared" ref="P15:P46" si="5">IF(I15="",0,O15*I15)</f>
        <v>0</v>
      </c>
      <c r="U15" s="122" t="str">
        <f>IF(L15="","",(L15*1.435*1.15/1720*(40/Algemeen!D$30)))</f>
        <v/>
      </c>
      <c r="V15" s="122">
        <f>IF(U15="",0,(ROUNDUP(U15,2)))</f>
        <v>0</v>
      </c>
    </row>
    <row r="16" spans="1:22" x14ac:dyDescent="0.2">
      <c r="A16" s="123"/>
      <c r="B16" s="153"/>
      <c r="C16" s="154"/>
      <c r="D16" s="154"/>
      <c r="E16" s="154"/>
      <c r="F16" s="154"/>
      <c r="G16" s="154"/>
      <c r="H16" s="155"/>
      <c r="I16" s="111"/>
      <c r="J16" s="108"/>
      <c r="K16" s="108"/>
      <c r="L16" s="115"/>
      <c r="M16" s="114"/>
      <c r="N16" s="109" t="str">
        <f t="shared" si="3"/>
        <v/>
      </c>
      <c r="O16" s="110">
        <f t="shared" si="4"/>
        <v>0</v>
      </c>
      <c r="P16" s="13">
        <f t="shared" si="5"/>
        <v>0</v>
      </c>
      <c r="R16" s="173" t="s">
        <v>100</v>
      </c>
      <c r="S16" s="174"/>
      <c r="U16" s="122" t="str">
        <f>IF(L16="","",(L16*1.435*1.15/1720*(40/Algemeen!D$30)))</f>
        <v/>
      </c>
      <c r="V16" s="122">
        <f t="shared" ref="V16:V46" si="6">IF(U16="",0,(ROUNDUP(U16,2)))</f>
        <v>0</v>
      </c>
    </row>
    <row r="17" spans="1:22" x14ac:dyDescent="0.2">
      <c r="A17" s="123"/>
      <c r="B17" s="153"/>
      <c r="C17" s="154"/>
      <c r="D17" s="154"/>
      <c r="E17" s="154"/>
      <c r="F17" s="154"/>
      <c r="G17" s="154"/>
      <c r="H17" s="155"/>
      <c r="I17" s="111"/>
      <c r="J17" s="108"/>
      <c r="K17" s="108"/>
      <c r="L17" s="115"/>
      <c r="M17" s="114"/>
      <c r="N17" s="109" t="str">
        <f t="shared" si="3"/>
        <v/>
      </c>
      <c r="O17" s="110">
        <f t="shared" si="4"/>
        <v>0</v>
      </c>
      <c r="P17" s="13">
        <f t="shared" si="5"/>
        <v>0</v>
      </c>
      <c r="R17" s="175"/>
      <c r="S17" s="176"/>
      <c r="U17" s="122" t="str">
        <f>IF(L17="","",(L17*1.435*1.15/1720*(40/Algemeen!D$30)))</f>
        <v/>
      </c>
      <c r="V17" s="122">
        <f t="shared" si="6"/>
        <v>0</v>
      </c>
    </row>
    <row r="18" spans="1:22" x14ac:dyDescent="0.2">
      <c r="A18" s="123"/>
      <c r="B18" s="153"/>
      <c r="C18" s="154"/>
      <c r="D18" s="154"/>
      <c r="E18" s="154"/>
      <c r="F18" s="154"/>
      <c r="G18" s="154"/>
      <c r="H18" s="155"/>
      <c r="I18" s="111"/>
      <c r="J18" s="108"/>
      <c r="K18" s="108"/>
      <c r="L18" s="115"/>
      <c r="M18" s="114"/>
      <c r="N18" s="109" t="str">
        <f t="shared" si="3"/>
        <v/>
      </c>
      <c r="O18" s="110">
        <f t="shared" si="4"/>
        <v>0</v>
      </c>
      <c r="P18" s="13">
        <f t="shared" si="5"/>
        <v>0</v>
      </c>
      <c r="R18" s="175"/>
      <c r="S18" s="176"/>
      <c r="U18" s="122" t="str">
        <f>IF(L18="","",(L18*1.435*1.15/1720*(40/Algemeen!D$30)))</f>
        <v/>
      </c>
      <c r="V18" s="122">
        <f t="shared" si="6"/>
        <v>0</v>
      </c>
    </row>
    <row r="19" spans="1:22" ht="11.25" customHeight="1" x14ac:dyDescent="0.2">
      <c r="A19" s="123"/>
      <c r="B19" s="153"/>
      <c r="C19" s="154"/>
      <c r="D19" s="154"/>
      <c r="E19" s="154"/>
      <c r="F19" s="154"/>
      <c r="G19" s="154"/>
      <c r="H19" s="155"/>
      <c r="I19" s="111"/>
      <c r="J19" s="108"/>
      <c r="K19" s="108"/>
      <c r="L19" s="115"/>
      <c r="M19" s="114"/>
      <c r="N19" s="109" t="str">
        <f t="shared" si="3"/>
        <v/>
      </c>
      <c r="O19" s="110">
        <f t="shared" si="4"/>
        <v>0</v>
      </c>
      <c r="P19" s="13">
        <f t="shared" si="5"/>
        <v>0</v>
      </c>
      <c r="R19" s="175"/>
      <c r="S19" s="176"/>
      <c r="U19" s="122" t="str">
        <f>IF(L19="","",(L19*1.435*1.15/1720*(40/Algemeen!D$30)))</f>
        <v/>
      </c>
      <c r="V19" s="122">
        <f t="shared" si="6"/>
        <v>0</v>
      </c>
    </row>
    <row r="20" spans="1:22" x14ac:dyDescent="0.2">
      <c r="A20" s="123"/>
      <c r="B20" s="153"/>
      <c r="C20" s="154"/>
      <c r="D20" s="154"/>
      <c r="E20" s="154"/>
      <c r="F20" s="154"/>
      <c r="G20" s="154"/>
      <c r="H20" s="155"/>
      <c r="I20" s="111"/>
      <c r="J20" s="108"/>
      <c r="K20" s="108"/>
      <c r="L20" s="115"/>
      <c r="M20" s="114"/>
      <c r="N20" s="109" t="str">
        <f t="shared" si="3"/>
        <v/>
      </c>
      <c r="O20" s="110">
        <f t="shared" si="4"/>
        <v>0</v>
      </c>
      <c r="P20" s="13">
        <f t="shared" si="5"/>
        <v>0</v>
      </c>
      <c r="R20" s="175"/>
      <c r="S20" s="176"/>
      <c r="U20" s="122" t="str">
        <f>IF(L20="","",(L20*1.435*1.15/1720*(40/Algemeen!D$30)))</f>
        <v/>
      </c>
      <c r="V20" s="122">
        <f t="shared" si="6"/>
        <v>0</v>
      </c>
    </row>
    <row r="21" spans="1:22" x14ac:dyDescent="0.2">
      <c r="A21" s="123"/>
      <c r="B21" s="153"/>
      <c r="C21" s="154"/>
      <c r="D21" s="154"/>
      <c r="E21" s="154"/>
      <c r="F21" s="154"/>
      <c r="G21" s="154"/>
      <c r="H21" s="155"/>
      <c r="I21" s="111"/>
      <c r="J21" s="108"/>
      <c r="K21" s="108"/>
      <c r="L21" s="115"/>
      <c r="M21" s="114"/>
      <c r="N21" s="109" t="str">
        <f t="shared" si="3"/>
        <v/>
      </c>
      <c r="O21" s="110">
        <f t="shared" si="4"/>
        <v>0</v>
      </c>
      <c r="P21" s="13">
        <f t="shared" si="5"/>
        <v>0</v>
      </c>
      <c r="R21" s="175"/>
      <c r="S21" s="176"/>
      <c r="U21" s="122" t="str">
        <f>IF(L21="","",(L21*1.435*1.15/1720*(40/Algemeen!D$30)))</f>
        <v/>
      </c>
      <c r="V21" s="122">
        <f t="shared" si="6"/>
        <v>0</v>
      </c>
    </row>
    <row r="22" spans="1:22" ht="11.25" customHeight="1" x14ac:dyDescent="0.2">
      <c r="A22" s="123"/>
      <c r="B22" s="153"/>
      <c r="C22" s="154"/>
      <c r="D22" s="154"/>
      <c r="E22" s="154"/>
      <c r="F22" s="154"/>
      <c r="G22" s="154"/>
      <c r="H22" s="155"/>
      <c r="I22" s="111"/>
      <c r="J22" s="108"/>
      <c r="K22" s="108"/>
      <c r="L22" s="115"/>
      <c r="M22" s="114"/>
      <c r="N22" s="109" t="str">
        <f t="shared" si="3"/>
        <v/>
      </c>
      <c r="O22" s="110">
        <f t="shared" si="4"/>
        <v>0</v>
      </c>
      <c r="P22" s="13">
        <f t="shared" si="5"/>
        <v>0</v>
      </c>
      <c r="R22" s="175"/>
      <c r="S22" s="176"/>
      <c r="U22" s="122" t="str">
        <f>IF(L22="","",(L22*1.435*1.15/1720*(40/Algemeen!D$30)))</f>
        <v/>
      </c>
      <c r="V22" s="122">
        <f t="shared" si="6"/>
        <v>0</v>
      </c>
    </row>
    <row r="23" spans="1:22" x14ac:dyDescent="0.2">
      <c r="A23" s="123"/>
      <c r="B23" s="153"/>
      <c r="C23" s="154"/>
      <c r="D23" s="154"/>
      <c r="E23" s="154"/>
      <c r="F23" s="154"/>
      <c r="G23" s="154"/>
      <c r="H23" s="155"/>
      <c r="I23" s="111"/>
      <c r="J23" s="108"/>
      <c r="K23" s="108"/>
      <c r="L23" s="115"/>
      <c r="M23" s="114"/>
      <c r="N23" s="109" t="str">
        <f t="shared" si="3"/>
        <v/>
      </c>
      <c r="O23" s="110">
        <f t="shared" si="4"/>
        <v>0</v>
      </c>
      <c r="P23" s="13">
        <f t="shared" si="5"/>
        <v>0</v>
      </c>
      <c r="R23" s="175"/>
      <c r="S23" s="176"/>
      <c r="U23" s="122" t="str">
        <f>IF(L23="","",(L23*1.435*1.15/1720*(40/Algemeen!D$30)))</f>
        <v/>
      </c>
      <c r="V23" s="122">
        <f t="shared" si="6"/>
        <v>0</v>
      </c>
    </row>
    <row r="24" spans="1:22" x14ac:dyDescent="0.2">
      <c r="A24" s="123"/>
      <c r="B24" s="153"/>
      <c r="C24" s="154"/>
      <c r="D24" s="154"/>
      <c r="E24" s="154"/>
      <c r="F24" s="154"/>
      <c r="G24" s="154"/>
      <c r="H24" s="155"/>
      <c r="I24" s="111"/>
      <c r="J24" s="108"/>
      <c r="K24" s="108"/>
      <c r="L24" s="115"/>
      <c r="M24" s="114"/>
      <c r="N24" s="109" t="str">
        <f t="shared" si="3"/>
        <v/>
      </c>
      <c r="O24" s="110">
        <f t="shared" si="4"/>
        <v>0</v>
      </c>
      <c r="P24" s="13">
        <f t="shared" si="5"/>
        <v>0</v>
      </c>
      <c r="R24" s="175"/>
      <c r="S24" s="176"/>
      <c r="U24" s="122" t="str">
        <f>IF(L24="","",(L24*1.435*1.15/1720*(40/Algemeen!D$30)))</f>
        <v/>
      </c>
      <c r="V24" s="122">
        <f t="shared" si="6"/>
        <v>0</v>
      </c>
    </row>
    <row r="25" spans="1:22" x14ac:dyDescent="0.2">
      <c r="A25" s="123"/>
      <c r="B25" s="153"/>
      <c r="C25" s="154"/>
      <c r="D25" s="154"/>
      <c r="E25" s="154"/>
      <c r="F25" s="154"/>
      <c r="G25" s="154"/>
      <c r="H25" s="155"/>
      <c r="I25" s="111"/>
      <c r="J25" s="108"/>
      <c r="K25" s="108"/>
      <c r="L25" s="115"/>
      <c r="M25" s="114"/>
      <c r="N25" s="109" t="str">
        <f t="shared" si="3"/>
        <v/>
      </c>
      <c r="O25" s="110">
        <f t="shared" si="4"/>
        <v>0</v>
      </c>
      <c r="P25" s="13">
        <f t="shared" si="5"/>
        <v>0</v>
      </c>
      <c r="R25" s="175"/>
      <c r="S25" s="176"/>
      <c r="U25" s="122" t="str">
        <f>IF(L25="","",(L25*1.435*1.15/1720*(40/Algemeen!D$30)))</f>
        <v/>
      </c>
      <c r="V25" s="122">
        <f t="shared" si="6"/>
        <v>0</v>
      </c>
    </row>
    <row r="26" spans="1:22" ht="11.25" customHeight="1" x14ac:dyDescent="0.2">
      <c r="A26" s="123"/>
      <c r="B26" s="153"/>
      <c r="C26" s="154"/>
      <c r="D26" s="154"/>
      <c r="E26" s="154"/>
      <c r="F26" s="154"/>
      <c r="G26" s="154"/>
      <c r="H26" s="155"/>
      <c r="I26" s="111"/>
      <c r="J26" s="108"/>
      <c r="K26" s="108"/>
      <c r="L26" s="115"/>
      <c r="M26" s="114"/>
      <c r="N26" s="109" t="str">
        <f t="shared" si="3"/>
        <v/>
      </c>
      <c r="O26" s="110">
        <f t="shared" si="4"/>
        <v>0</v>
      </c>
      <c r="P26" s="13">
        <f t="shared" si="5"/>
        <v>0</v>
      </c>
      <c r="R26" s="175"/>
      <c r="S26" s="176"/>
      <c r="U26" s="122" t="str">
        <f>IF(L26="","",(L26*1.435*1.15/1720*(40/Algemeen!D$30)))</f>
        <v/>
      </c>
      <c r="V26" s="122">
        <f t="shared" si="6"/>
        <v>0</v>
      </c>
    </row>
    <row r="27" spans="1:22" x14ac:dyDescent="0.2">
      <c r="A27" s="123"/>
      <c r="B27" s="153"/>
      <c r="C27" s="154"/>
      <c r="D27" s="154"/>
      <c r="E27" s="154"/>
      <c r="F27" s="154"/>
      <c r="G27" s="154"/>
      <c r="H27" s="155"/>
      <c r="I27" s="111"/>
      <c r="J27" s="108"/>
      <c r="K27" s="108"/>
      <c r="L27" s="115"/>
      <c r="M27" s="114"/>
      <c r="N27" s="109" t="str">
        <f t="shared" si="3"/>
        <v/>
      </c>
      <c r="O27" s="110">
        <f t="shared" si="4"/>
        <v>0</v>
      </c>
      <c r="P27" s="13">
        <f t="shared" si="5"/>
        <v>0</v>
      </c>
      <c r="R27" s="175"/>
      <c r="S27" s="176"/>
      <c r="U27" s="122" t="str">
        <f>IF(L27="","",(L27*1.435*1.15/1720*(40/Algemeen!D$30)))</f>
        <v/>
      </c>
      <c r="V27" s="122">
        <f t="shared" si="6"/>
        <v>0</v>
      </c>
    </row>
    <row r="28" spans="1:22" x14ac:dyDescent="0.2">
      <c r="A28" s="123"/>
      <c r="B28" s="153"/>
      <c r="C28" s="154"/>
      <c r="D28" s="154"/>
      <c r="E28" s="154"/>
      <c r="F28" s="154"/>
      <c r="G28" s="154"/>
      <c r="H28" s="155"/>
      <c r="I28" s="111"/>
      <c r="J28" s="108"/>
      <c r="K28" s="108"/>
      <c r="L28" s="115"/>
      <c r="M28" s="114"/>
      <c r="N28" s="109" t="str">
        <f t="shared" si="3"/>
        <v/>
      </c>
      <c r="O28" s="110">
        <f t="shared" si="4"/>
        <v>0</v>
      </c>
      <c r="P28" s="13">
        <f t="shared" si="5"/>
        <v>0</v>
      </c>
      <c r="R28" s="175"/>
      <c r="S28" s="176"/>
      <c r="U28" s="122" t="str">
        <f>IF(L28="","",(L28*1.435*1.15/1720*(40/Algemeen!D$30)))</f>
        <v/>
      </c>
      <c r="V28" s="122">
        <f t="shared" si="6"/>
        <v>0</v>
      </c>
    </row>
    <row r="29" spans="1:22" x14ac:dyDescent="0.2">
      <c r="A29" s="123"/>
      <c r="B29" s="153"/>
      <c r="C29" s="154"/>
      <c r="D29" s="154"/>
      <c r="E29" s="154"/>
      <c r="F29" s="154"/>
      <c r="G29" s="154"/>
      <c r="H29" s="155"/>
      <c r="I29" s="111"/>
      <c r="J29" s="108"/>
      <c r="K29" s="108"/>
      <c r="L29" s="115"/>
      <c r="M29" s="114"/>
      <c r="N29" s="109" t="str">
        <f t="shared" si="3"/>
        <v/>
      </c>
      <c r="O29" s="110">
        <f t="shared" si="4"/>
        <v>0</v>
      </c>
      <c r="P29" s="13">
        <f t="shared" si="5"/>
        <v>0</v>
      </c>
      <c r="R29" s="177"/>
      <c r="S29" s="178"/>
      <c r="U29" s="122" t="str">
        <f>IF(L29="","",(L29*1.435*1.15/1720*(40/Algemeen!D$30)))</f>
        <v/>
      </c>
      <c r="V29" s="122">
        <f t="shared" si="6"/>
        <v>0</v>
      </c>
    </row>
    <row r="30" spans="1:22" x14ac:dyDescent="0.2">
      <c r="A30" s="123"/>
      <c r="B30" s="153"/>
      <c r="C30" s="154"/>
      <c r="D30" s="154"/>
      <c r="E30" s="154"/>
      <c r="F30" s="154"/>
      <c r="G30" s="154"/>
      <c r="H30" s="155"/>
      <c r="I30" s="111"/>
      <c r="J30" s="108"/>
      <c r="K30" s="108"/>
      <c r="L30" s="115"/>
      <c r="M30" s="114"/>
      <c r="N30" s="109" t="str">
        <f t="shared" si="3"/>
        <v/>
      </c>
      <c r="O30" s="110">
        <f t="shared" si="4"/>
        <v>0</v>
      </c>
      <c r="P30" s="13">
        <f t="shared" si="5"/>
        <v>0</v>
      </c>
      <c r="U30" s="122" t="str">
        <f>IF(L30="","",(L30*1.435*1.15/1720*(40/Algemeen!D$30)))</f>
        <v/>
      </c>
      <c r="V30" s="122">
        <f t="shared" si="6"/>
        <v>0</v>
      </c>
    </row>
    <row r="31" spans="1:22" x14ac:dyDescent="0.2">
      <c r="A31" s="123"/>
      <c r="B31" s="153"/>
      <c r="C31" s="154"/>
      <c r="D31" s="154"/>
      <c r="E31" s="154"/>
      <c r="F31" s="154"/>
      <c r="G31" s="154"/>
      <c r="H31" s="155"/>
      <c r="I31" s="111"/>
      <c r="J31" s="108"/>
      <c r="K31" s="108"/>
      <c r="L31" s="115"/>
      <c r="M31" s="114"/>
      <c r="N31" s="109" t="str">
        <f t="shared" si="3"/>
        <v/>
      </c>
      <c r="O31" s="110">
        <f t="shared" si="4"/>
        <v>0</v>
      </c>
      <c r="P31" s="13">
        <f t="shared" si="5"/>
        <v>0</v>
      </c>
      <c r="R31" s="179" t="s">
        <v>98</v>
      </c>
      <c r="S31" s="180"/>
      <c r="U31" s="122" t="str">
        <f>IF(L31="","",(L31*1.435*1.15/1720*(40/Algemeen!D$30)))</f>
        <v/>
      </c>
      <c r="V31" s="122">
        <f t="shared" si="6"/>
        <v>0</v>
      </c>
    </row>
    <row r="32" spans="1:22" x14ac:dyDescent="0.2">
      <c r="A32" s="123"/>
      <c r="B32" s="153"/>
      <c r="C32" s="154"/>
      <c r="D32" s="154"/>
      <c r="E32" s="154"/>
      <c r="F32" s="154"/>
      <c r="G32" s="154"/>
      <c r="H32" s="155"/>
      <c r="I32" s="111"/>
      <c r="J32" s="108"/>
      <c r="K32" s="108"/>
      <c r="L32" s="115"/>
      <c r="M32" s="114"/>
      <c r="N32" s="109" t="str">
        <f t="shared" si="3"/>
        <v/>
      </c>
      <c r="O32" s="110">
        <f t="shared" si="4"/>
        <v>0</v>
      </c>
      <c r="P32" s="13">
        <f t="shared" si="5"/>
        <v>0</v>
      </c>
      <c r="R32" s="181"/>
      <c r="S32" s="182"/>
      <c r="U32" s="122" t="str">
        <f>IF(L32="","",(L32*1.435*1.15/1720*(40/Algemeen!D$30)))</f>
        <v/>
      </c>
      <c r="V32" s="122">
        <f t="shared" si="6"/>
        <v>0</v>
      </c>
    </row>
    <row r="33" spans="1:22" x14ac:dyDescent="0.2">
      <c r="A33" s="123"/>
      <c r="B33" s="153"/>
      <c r="C33" s="154"/>
      <c r="D33" s="154"/>
      <c r="E33" s="154"/>
      <c r="F33" s="154"/>
      <c r="G33" s="154"/>
      <c r="H33" s="155"/>
      <c r="I33" s="111"/>
      <c r="J33" s="108"/>
      <c r="K33" s="108"/>
      <c r="L33" s="115"/>
      <c r="M33" s="114"/>
      <c r="N33" s="109" t="str">
        <f t="shared" si="3"/>
        <v/>
      </c>
      <c r="O33" s="110">
        <f t="shared" si="4"/>
        <v>0</v>
      </c>
      <c r="P33" s="13">
        <f t="shared" si="5"/>
        <v>0</v>
      </c>
      <c r="R33" s="181"/>
      <c r="S33" s="182"/>
      <c r="U33" s="122" t="str">
        <f>IF(L33="","",(L33*1.435*1.15/1720*(40/Algemeen!D$30)))</f>
        <v/>
      </c>
      <c r="V33" s="122">
        <f t="shared" si="6"/>
        <v>0</v>
      </c>
    </row>
    <row r="34" spans="1:22" x14ac:dyDescent="0.2">
      <c r="A34" s="123"/>
      <c r="B34" s="153"/>
      <c r="C34" s="154"/>
      <c r="D34" s="154"/>
      <c r="E34" s="154"/>
      <c r="F34" s="154"/>
      <c r="G34" s="154"/>
      <c r="H34" s="155"/>
      <c r="I34" s="111"/>
      <c r="J34" s="108"/>
      <c r="K34" s="108"/>
      <c r="L34" s="115"/>
      <c r="M34" s="114"/>
      <c r="N34" s="109" t="str">
        <f t="shared" si="3"/>
        <v/>
      </c>
      <c r="O34" s="110">
        <f t="shared" si="4"/>
        <v>0</v>
      </c>
      <c r="P34" s="13">
        <f t="shared" si="5"/>
        <v>0</v>
      </c>
      <c r="R34" s="181"/>
      <c r="S34" s="182"/>
      <c r="U34" s="122" t="str">
        <f>IF(L34="","",(L34*1.435*1.15/1720*(40/Algemeen!D$30)))</f>
        <v/>
      </c>
      <c r="V34" s="122">
        <f t="shared" si="6"/>
        <v>0</v>
      </c>
    </row>
    <row r="35" spans="1:22" x14ac:dyDescent="0.2">
      <c r="A35" s="123"/>
      <c r="B35" s="153"/>
      <c r="C35" s="154"/>
      <c r="D35" s="154"/>
      <c r="E35" s="154"/>
      <c r="F35" s="154"/>
      <c r="G35" s="154"/>
      <c r="H35" s="155"/>
      <c r="I35" s="111"/>
      <c r="J35" s="108"/>
      <c r="K35" s="108"/>
      <c r="L35" s="115"/>
      <c r="M35" s="114"/>
      <c r="N35" s="109" t="str">
        <f t="shared" si="3"/>
        <v/>
      </c>
      <c r="O35" s="110">
        <f t="shared" si="4"/>
        <v>0</v>
      </c>
      <c r="P35" s="13">
        <f t="shared" si="5"/>
        <v>0</v>
      </c>
      <c r="R35" s="181"/>
      <c r="S35" s="182"/>
      <c r="U35" s="122" t="str">
        <f>IF(L35="","",(L35*1.435*1.15/1720*(40/Algemeen!D$30)))</f>
        <v/>
      </c>
      <c r="V35" s="122">
        <f t="shared" si="6"/>
        <v>0</v>
      </c>
    </row>
    <row r="36" spans="1:22" x14ac:dyDescent="0.2">
      <c r="A36" s="123"/>
      <c r="B36" s="153"/>
      <c r="C36" s="154"/>
      <c r="D36" s="154"/>
      <c r="E36" s="154"/>
      <c r="F36" s="154"/>
      <c r="G36" s="154"/>
      <c r="H36" s="155"/>
      <c r="I36" s="111"/>
      <c r="J36" s="108"/>
      <c r="K36" s="108"/>
      <c r="L36" s="115"/>
      <c r="M36" s="114"/>
      <c r="N36" s="109" t="str">
        <f t="shared" si="3"/>
        <v/>
      </c>
      <c r="O36" s="110">
        <f t="shared" si="4"/>
        <v>0</v>
      </c>
      <c r="P36" s="13">
        <f t="shared" si="5"/>
        <v>0</v>
      </c>
      <c r="R36" s="181"/>
      <c r="S36" s="182"/>
      <c r="U36" s="122" t="str">
        <f>IF(L36="","",(L36*1.435*1.15/1720*(40/Algemeen!D$30)))</f>
        <v/>
      </c>
      <c r="V36" s="122">
        <f t="shared" si="6"/>
        <v>0</v>
      </c>
    </row>
    <row r="37" spans="1:22" x14ac:dyDescent="0.2">
      <c r="A37" s="123"/>
      <c r="B37" s="153"/>
      <c r="C37" s="154"/>
      <c r="D37" s="154"/>
      <c r="E37" s="154"/>
      <c r="F37" s="154"/>
      <c r="G37" s="154"/>
      <c r="H37" s="155"/>
      <c r="I37" s="111"/>
      <c r="J37" s="108"/>
      <c r="K37" s="108"/>
      <c r="L37" s="115"/>
      <c r="M37" s="114"/>
      <c r="N37" s="109" t="str">
        <f t="shared" si="3"/>
        <v/>
      </c>
      <c r="O37" s="110">
        <f t="shared" si="4"/>
        <v>0</v>
      </c>
      <c r="P37" s="13">
        <f t="shared" si="5"/>
        <v>0</v>
      </c>
      <c r="R37" s="181"/>
      <c r="S37" s="182"/>
      <c r="U37" s="122" t="str">
        <f>IF(L37="","",(L37*1.435*1.15/1720*(40/Algemeen!D$30)))</f>
        <v/>
      </c>
      <c r="V37" s="122">
        <f t="shared" si="6"/>
        <v>0</v>
      </c>
    </row>
    <row r="38" spans="1:22" x14ac:dyDescent="0.2">
      <c r="A38" s="123"/>
      <c r="B38" s="153"/>
      <c r="C38" s="154"/>
      <c r="D38" s="154"/>
      <c r="E38" s="154"/>
      <c r="F38" s="154"/>
      <c r="G38" s="154"/>
      <c r="H38" s="155"/>
      <c r="I38" s="111"/>
      <c r="J38" s="108"/>
      <c r="K38" s="108"/>
      <c r="L38" s="115"/>
      <c r="M38" s="114"/>
      <c r="N38" s="109" t="str">
        <f t="shared" si="3"/>
        <v/>
      </c>
      <c r="O38" s="110">
        <f t="shared" si="4"/>
        <v>0</v>
      </c>
      <c r="P38" s="13">
        <f t="shared" si="5"/>
        <v>0</v>
      </c>
      <c r="R38" s="181"/>
      <c r="S38" s="182"/>
      <c r="U38" s="122" t="str">
        <f>IF(L38="","",(L38*1.435*1.15/1720*(40/Algemeen!D$30)))</f>
        <v/>
      </c>
      <c r="V38" s="122">
        <f t="shared" si="6"/>
        <v>0</v>
      </c>
    </row>
    <row r="39" spans="1:22" x14ac:dyDescent="0.2">
      <c r="A39" s="123"/>
      <c r="B39" s="153"/>
      <c r="C39" s="154"/>
      <c r="D39" s="154"/>
      <c r="E39" s="154"/>
      <c r="F39" s="154"/>
      <c r="G39" s="154"/>
      <c r="H39" s="155"/>
      <c r="I39" s="111"/>
      <c r="J39" s="108"/>
      <c r="K39" s="108"/>
      <c r="L39" s="115"/>
      <c r="M39" s="114"/>
      <c r="N39" s="109" t="str">
        <f t="shared" si="3"/>
        <v/>
      </c>
      <c r="O39" s="110">
        <f t="shared" si="4"/>
        <v>0</v>
      </c>
      <c r="P39" s="13">
        <f t="shared" si="5"/>
        <v>0</v>
      </c>
      <c r="R39" s="183"/>
      <c r="S39" s="184"/>
      <c r="U39" s="122" t="str">
        <f>IF(L39="","",(L39*1.435*1.15/1720*(40/Algemeen!D$30)))</f>
        <v/>
      </c>
      <c r="V39" s="122">
        <f t="shared" si="6"/>
        <v>0</v>
      </c>
    </row>
    <row r="40" spans="1:22" x14ac:dyDescent="0.2">
      <c r="A40" s="123"/>
      <c r="B40" s="153"/>
      <c r="C40" s="154"/>
      <c r="D40" s="154"/>
      <c r="E40" s="154"/>
      <c r="F40" s="154"/>
      <c r="G40" s="154"/>
      <c r="H40" s="155"/>
      <c r="I40" s="111"/>
      <c r="J40" s="108"/>
      <c r="K40" s="108"/>
      <c r="L40" s="115"/>
      <c r="M40" s="114"/>
      <c r="N40" s="109" t="str">
        <f t="shared" si="3"/>
        <v/>
      </c>
      <c r="O40" s="110">
        <f t="shared" si="4"/>
        <v>0</v>
      </c>
      <c r="P40" s="13">
        <f t="shared" si="5"/>
        <v>0</v>
      </c>
      <c r="U40" s="122" t="str">
        <f>IF(L40="","",(L40*1.435*1.15/1720*(40/Algemeen!D$30)))</f>
        <v/>
      </c>
      <c r="V40" s="122">
        <f t="shared" si="6"/>
        <v>0</v>
      </c>
    </row>
    <row r="41" spans="1:22" x14ac:dyDescent="0.2">
      <c r="A41" s="123"/>
      <c r="B41" s="153"/>
      <c r="C41" s="154"/>
      <c r="D41" s="154"/>
      <c r="E41" s="154"/>
      <c r="F41" s="154"/>
      <c r="G41" s="154"/>
      <c r="H41" s="155"/>
      <c r="I41" s="111"/>
      <c r="J41" s="108"/>
      <c r="K41" s="108"/>
      <c r="L41" s="115"/>
      <c r="M41" s="114"/>
      <c r="N41" s="109" t="str">
        <f t="shared" si="3"/>
        <v/>
      </c>
      <c r="O41" s="110">
        <f t="shared" si="4"/>
        <v>0</v>
      </c>
      <c r="P41" s="13">
        <f t="shared" si="5"/>
        <v>0</v>
      </c>
      <c r="R41" s="167" t="s">
        <v>99</v>
      </c>
      <c r="S41" s="168"/>
      <c r="U41" s="122" t="str">
        <f>IF(L41="","",(L41*1.435*1.15/1720*(40/Algemeen!D$30)))</f>
        <v/>
      </c>
      <c r="V41" s="122">
        <f t="shared" si="6"/>
        <v>0</v>
      </c>
    </row>
    <row r="42" spans="1:22" x14ac:dyDescent="0.2">
      <c r="A42" s="123"/>
      <c r="B42" s="153"/>
      <c r="C42" s="154"/>
      <c r="D42" s="154"/>
      <c r="E42" s="154"/>
      <c r="F42" s="154"/>
      <c r="G42" s="154"/>
      <c r="H42" s="155"/>
      <c r="I42" s="111"/>
      <c r="J42" s="108"/>
      <c r="K42" s="108"/>
      <c r="L42" s="115"/>
      <c r="M42" s="114"/>
      <c r="N42" s="109" t="str">
        <f t="shared" si="3"/>
        <v/>
      </c>
      <c r="O42" s="110">
        <f t="shared" si="4"/>
        <v>0</v>
      </c>
      <c r="P42" s="13">
        <f t="shared" si="5"/>
        <v>0</v>
      </c>
      <c r="R42" s="169"/>
      <c r="S42" s="170"/>
      <c r="U42" s="122" t="str">
        <f>IF(L42="","",(L42*1.435*1.15/1720*(40/Algemeen!D$30)))</f>
        <v/>
      </c>
      <c r="V42" s="122">
        <f t="shared" si="6"/>
        <v>0</v>
      </c>
    </row>
    <row r="43" spans="1:22" x14ac:dyDescent="0.2">
      <c r="A43" s="123"/>
      <c r="B43" s="153"/>
      <c r="C43" s="154"/>
      <c r="D43" s="154"/>
      <c r="E43" s="154"/>
      <c r="F43" s="154"/>
      <c r="G43" s="154"/>
      <c r="H43" s="155"/>
      <c r="I43" s="111"/>
      <c r="J43" s="108"/>
      <c r="K43" s="108"/>
      <c r="L43" s="115"/>
      <c r="M43" s="114"/>
      <c r="N43" s="109" t="str">
        <f t="shared" si="3"/>
        <v/>
      </c>
      <c r="O43" s="110">
        <f t="shared" si="4"/>
        <v>0</v>
      </c>
      <c r="P43" s="13">
        <f t="shared" si="5"/>
        <v>0</v>
      </c>
      <c r="R43" s="169"/>
      <c r="S43" s="170"/>
      <c r="U43" s="122" t="str">
        <f>IF(L43="","",(L43*1.435*1.15/1720*(40/Algemeen!D$30)))</f>
        <v/>
      </c>
      <c r="V43" s="122">
        <f t="shared" si="6"/>
        <v>0</v>
      </c>
    </row>
    <row r="44" spans="1:22" x14ac:dyDescent="0.2">
      <c r="A44" s="123"/>
      <c r="B44" s="153"/>
      <c r="C44" s="154"/>
      <c r="D44" s="154"/>
      <c r="E44" s="154"/>
      <c r="F44" s="154"/>
      <c r="G44" s="154"/>
      <c r="H44" s="155"/>
      <c r="I44" s="111"/>
      <c r="J44" s="108"/>
      <c r="K44" s="108"/>
      <c r="L44" s="115"/>
      <c r="M44" s="114"/>
      <c r="N44" s="109" t="str">
        <f t="shared" si="3"/>
        <v/>
      </c>
      <c r="O44" s="110">
        <f t="shared" si="4"/>
        <v>0</v>
      </c>
      <c r="P44" s="13">
        <f t="shared" si="5"/>
        <v>0</v>
      </c>
      <c r="R44" s="169"/>
      <c r="S44" s="170"/>
      <c r="U44" s="122" t="str">
        <f>IF(L44="","",(L44*1.435*1.15/1720*(40/Algemeen!D$30)))</f>
        <v/>
      </c>
      <c r="V44" s="122">
        <f t="shared" si="6"/>
        <v>0</v>
      </c>
    </row>
    <row r="45" spans="1:22" x14ac:dyDescent="0.2">
      <c r="A45" s="123"/>
      <c r="B45" s="153"/>
      <c r="C45" s="154"/>
      <c r="D45" s="154"/>
      <c r="E45" s="154"/>
      <c r="F45" s="154"/>
      <c r="G45" s="154"/>
      <c r="H45" s="155"/>
      <c r="I45" s="111"/>
      <c r="J45" s="108"/>
      <c r="K45" s="108"/>
      <c r="L45" s="115"/>
      <c r="M45" s="114"/>
      <c r="N45" s="109" t="str">
        <f t="shared" si="3"/>
        <v/>
      </c>
      <c r="O45" s="110">
        <f t="shared" si="4"/>
        <v>0</v>
      </c>
      <c r="P45" s="13">
        <f t="shared" si="5"/>
        <v>0</v>
      </c>
      <c r="R45" s="169"/>
      <c r="S45" s="170"/>
      <c r="U45" s="122" t="str">
        <f>IF(L45="","",(L45*1.435*1.15/1720*(40/Algemeen!D$30)))</f>
        <v/>
      </c>
      <c r="V45" s="122">
        <f t="shared" si="6"/>
        <v>0</v>
      </c>
    </row>
    <row r="46" spans="1:22" x14ac:dyDescent="0.2">
      <c r="A46" s="123"/>
      <c r="B46" s="153"/>
      <c r="C46" s="154"/>
      <c r="D46" s="154"/>
      <c r="E46" s="154"/>
      <c r="F46" s="154"/>
      <c r="G46" s="154"/>
      <c r="H46" s="155"/>
      <c r="I46" s="111"/>
      <c r="J46" s="108"/>
      <c r="K46" s="108"/>
      <c r="L46" s="115"/>
      <c r="M46" s="114"/>
      <c r="N46" s="109" t="str">
        <f t="shared" si="3"/>
        <v/>
      </c>
      <c r="O46" s="110">
        <f t="shared" si="4"/>
        <v>0</v>
      </c>
      <c r="P46" s="13">
        <f t="shared" si="5"/>
        <v>0</v>
      </c>
      <c r="R46" s="171"/>
      <c r="S46" s="172"/>
      <c r="U46" s="122" t="str">
        <f>IF(L46="","",(L46*1.435*1.15/1720*(40/Algemeen!D$30)))</f>
        <v/>
      </c>
      <c r="V46" s="122">
        <f t="shared" si="6"/>
        <v>0</v>
      </c>
    </row>
  </sheetData>
  <sheetProtection algorithmName="SHA-512" hashValue="1vDZkn1CpRSMP8TuJvVNA5WdNJhBW6mBqbywYaW5mbVB8WQPFis8Fnm0yFDZRz4tDIXKe4tOuXbnKy//UOVa1Q==" saltValue="Sjoo7AWtPPtsliY5QyuzRQ==" spinCount="100000" sheet="1" objects="1" scenarios="1"/>
  <mergeCells count="40">
    <mergeCell ref="R41:S46"/>
    <mergeCell ref="B44:H44"/>
    <mergeCell ref="B45:H45"/>
    <mergeCell ref="B46:H46"/>
    <mergeCell ref="R16:S29"/>
    <mergeCell ref="R31:S39"/>
    <mergeCell ref="B30:H30"/>
    <mergeCell ref="B31:H31"/>
    <mergeCell ref="B32:H32"/>
    <mergeCell ref="B33:H33"/>
    <mergeCell ref="B20:H20"/>
    <mergeCell ref="B21:H21"/>
    <mergeCell ref="B22:H22"/>
    <mergeCell ref="B23:H23"/>
    <mergeCell ref="B24:H24"/>
    <mergeCell ref="B25:H25"/>
    <mergeCell ref="R3:U3"/>
    <mergeCell ref="A1:B1"/>
    <mergeCell ref="C1:P1"/>
    <mergeCell ref="B14:H14"/>
    <mergeCell ref="R14:S14"/>
    <mergeCell ref="B15:H15"/>
    <mergeCell ref="B16:H16"/>
    <mergeCell ref="B17:H17"/>
    <mergeCell ref="B18:H18"/>
    <mergeCell ref="B19:H19"/>
    <mergeCell ref="B26:H26"/>
    <mergeCell ref="B27:H27"/>
    <mergeCell ref="B28:H28"/>
    <mergeCell ref="B29:H29"/>
    <mergeCell ref="B34:H34"/>
    <mergeCell ref="B40:H40"/>
    <mergeCell ref="B41:H41"/>
    <mergeCell ref="B42:H42"/>
    <mergeCell ref="B43:H43"/>
    <mergeCell ref="B35:H35"/>
    <mergeCell ref="B36:H36"/>
    <mergeCell ref="B37:H37"/>
    <mergeCell ref="B38:H38"/>
    <mergeCell ref="B39:H39"/>
  </mergeCells>
  <conditionalFormatting sqref="K15:K46">
    <cfRule type="containsText" dxfId="16" priority="1" operator="containsText" text="IKS">
      <formula>NOT(ISERROR(SEARCH("IKS",K15)))</formula>
    </cfRule>
    <cfRule type="containsText" dxfId="15" priority="2" operator="containsText" text="Eigen arbeid">
      <formula>NOT(ISERROR(SEARCH("Eigen arbeid",K15)))</formula>
    </cfRule>
    <cfRule type="containsText" dxfId="14" priority="3" operator="containsText" text="Loonkosten">
      <formula>NOT(ISERROR(SEARCH("Loonkosten",K15)))</formula>
    </cfRule>
  </conditionalFormatting>
  <dataValidations count="8">
    <dataValidation type="list" allowBlank="1" showInputMessage="1" showErrorMessage="1" sqref="K15:K46" xr:uid="{C6C4FFC0-516C-4264-A042-F6E882CD4287}">
      <formula1>"Loonkosten, IKS, Eigen arbeid"</formula1>
    </dataValidation>
    <dataValidation allowBlank="1" showInputMessage="1" showErrorMessage="1" prompt="Het tarief voor onbetaalde eigen arbeid is vastgesteld op € 35 per uur" sqref="N15" xr:uid="{458FA389-668E-49BD-A2C7-714D1DC6D9EC}"/>
    <dataValidation allowBlank="1" showInputMessage="1" showErrorMessage="1" prompt="Heeft u via het RvO.nl een goedgekeurde Integrale Kosten Systematiek? Dan vult u de door een accountant berekende uurtarieven per functie(groep) hier in" sqref="M16:M46" xr:uid="{7C2761DB-F1E2-45E4-A3B2-F7379BA95EC9}"/>
    <dataValidation allowBlank="1" showInputMessage="1" showErrorMessage="1" prompt="Voer een bruto jaarloon in wat overeenkomt met de  functie(groep). Dit hoeft niet op persoonsniveau. U mag alvast rekening houden met loonsverhoging voor de komende jaren indien het project meerdere jaren duurt." sqref="L15:L46" xr:uid="{C28420E4-7B3D-47F5-83FD-ED987034FEB6}"/>
    <dataValidation type="list" allowBlank="1" showInputMessage="1" showErrorMessage="1" prompt="Selecteer via het drop-down menu welk werkpakket het betreft" sqref="A15" xr:uid="{87322BE7-0E56-4C6C-9E33-627B7004B9F7}">
      <formula1>"1,2,3,4,5,6,7,8"</formula1>
    </dataValidation>
    <dataValidation type="list" allowBlank="1" showInputMessage="1" showErrorMessage="1" sqref="A16:A46" xr:uid="{29C6D46C-9983-421A-85C3-6F2FA1356470}">
      <formula1>"1,2,3,4,5,6,7,8"</formula1>
    </dataValidation>
    <dataValidation allowBlank="1" showInputMessage="1" showErrorMessage="1" prompt="Geef hier aan vanuit welke functie(groep) de werkzaamheden worden gedaan. Bijvoorbeeld: projectleider, medewerker administratie, medewerker communicatie, onderzoeker, engineer, laborant" sqref="J15" xr:uid="{B9EE7167-70B3-4EC8-BADB-1C03BDBCA2C6}"/>
    <dataValidation allowBlank="1" showInputMessage="1" showErrorMessage="1" prompt="Heeft u via het RvO.nl een goedgekeurde Integrale Kosten Systematiek? Dan vult u de door een accountant berekende/te berekenen uurtarieven per functie(groep) hier in. U mag rekening houden met loonsverhoging voor de komende jaren." sqref="M15" xr:uid="{507372BD-F385-4F36-B5D3-34B6015AB64A}"/>
  </dataValidations>
  <pageMargins left="0.6692913385826772" right="0.6692913385826772" top="0.55118110236220474" bottom="0.55118110236220474" header="0.31496062992125984" footer="0.31496062992125984"/>
  <pageSetup paperSize="9" scale="58"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tabColor rgb="FF00B050"/>
    <pageSetUpPr fitToPage="1"/>
  </sheetPr>
  <dimension ref="A1:V46"/>
  <sheetViews>
    <sheetView showGridLines="0" zoomScaleNormal="100" workbookViewId="0">
      <selection activeCell="A15" sqref="A15"/>
    </sheetView>
  </sheetViews>
  <sheetFormatPr defaultColWidth="9" defaultRowHeight="12" x14ac:dyDescent="0.2"/>
  <cols>
    <col min="1" max="1" width="6.75" style="107" customWidth="1"/>
    <col min="2" max="2" width="38.75" style="107" bestFit="1" customWidth="1"/>
    <col min="3" max="3" width="12.625" style="107" customWidth="1"/>
    <col min="4" max="6" width="12.625" style="124" customWidth="1"/>
    <col min="7" max="16" width="12.625" style="107" customWidth="1"/>
    <col min="17" max="17" width="4.125" style="107" customWidth="1"/>
    <col min="18" max="18" width="17.5" style="107" customWidth="1"/>
    <col min="19" max="19" width="14.5" style="107" customWidth="1"/>
    <col min="20" max="20" width="9" style="107"/>
    <col min="21" max="22" width="9" style="122" customWidth="1"/>
    <col min="23" max="16384" width="9" style="107"/>
  </cols>
  <sheetData>
    <row r="1" spans="1:22" ht="15.75" x14ac:dyDescent="0.25">
      <c r="A1" s="159" t="s">
        <v>44</v>
      </c>
      <c r="B1" s="160"/>
      <c r="C1" s="161" t="str">
        <f>IF(Algemeen!B31="","",Algemeen!B31)</f>
        <v/>
      </c>
      <c r="D1" s="162"/>
      <c r="E1" s="162"/>
      <c r="F1" s="162"/>
      <c r="G1" s="162"/>
      <c r="H1" s="162"/>
      <c r="I1" s="162"/>
      <c r="J1" s="162"/>
      <c r="K1" s="162"/>
      <c r="L1" s="162"/>
      <c r="M1" s="162"/>
      <c r="N1" s="162"/>
      <c r="O1" s="162"/>
      <c r="P1" s="163"/>
    </row>
    <row r="2" spans="1:22" x14ac:dyDescent="0.2">
      <c r="A2" s="107" t="s">
        <v>14</v>
      </c>
    </row>
    <row r="3" spans="1:22" s="124" customFormat="1" ht="72" x14ac:dyDescent="0.2">
      <c r="A3" s="131" t="s">
        <v>103</v>
      </c>
      <c r="B3" s="131" t="s">
        <v>36</v>
      </c>
      <c r="C3" s="131" t="s">
        <v>118</v>
      </c>
      <c r="D3" s="131" t="s">
        <v>128</v>
      </c>
      <c r="E3" s="131" t="s">
        <v>119</v>
      </c>
      <c r="F3" s="131" t="s">
        <v>120</v>
      </c>
      <c r="G3" s="131" t="s">
        <v>121</v>
      </c>
      <c r="H3" s="131" t="s">
        <v>122</v>
      </c>
      <c r="I3" s="131" t="s">
        <v>123</v>
      </c>
      <c r="J3" s="131" t="s">
        <v>124</v>
      </c>
      <c r="K3" s="131" t="s">
        <v>125</v>
      </c>
      <c r="L3" s="131" t="s">
        <v>129</v>
      </c>
      <c r="M3" s="131" t="s">
        <v>126</v>
      </c>
      <c r="N3" s="131" t="s">
        <v>127</v>
      </c>
      <c r="O3" s="131" t="s">
        <v>130</v>
      </c>
      <c r="P3" s="131" t="s">
        <v>15</v>
      </c>
      <c r="R3" s="156"/>
      <c r="S3" s="156"/>
      <c r="T3" s="156"/>
      <c r="U3" s="156"/>
      <c r="V3" s="122"/>
    </row>
    <row r="4" spans="1:22" ht="11.25" customHeight="1" x14ac:dyDescent="0.2">
      <c r="A4" s="14">
        <v>1</v>
      </c>
      <c r="B4" s="105" t="str">
        <f>Algemeen!B35</f>
        <v>Coördinatiekosten van het samenwerkingsverband</v>
      </c>
      <c r="C4" s="15">
        <f>IF((A15=1),P15,0)+IF((A16=1),P16,0)+IF((A17=1),P17,0)+IF((A18=1),P18,0)+IF((A19=1),P19,0)+IF((A20=1),P20,0)+IF((A21=1),P21,0)+IF((A22=1),P22,0)+IF((A23=1),P23,0)+IF((A24=1),P24,0)+IF((A25=1),P25,0)+IF((A26=1),P26,0)+IF((A27=1),P27,0)+IF((A28=1),P28,0)+IF((A29=1),P29,0)+IF((A30=1),P30,0)+IF((A31=1),P31,0)+IF((A32=1),P32,0)+IF((A33=1),P33,0)+IF((A34=1),P34,0)+IF((A35=1),P35,0)+IF((A36=1),P36,0)+IF((A37=1),P37,0)+IF((A38=1),P38,0)+IF((A39=1),P39,0)+IF((A40=1),P40,0)+IF((A41=1),P41,0)+IF((A42=1),P42,0)+IF((A43=1),P43,0)+IF((A44=1),P44,0)+IF((A45=1),P45,0)+IF((A46=1),P46,0)</f>
        <v>0</v>
      </c>
      <c r="D4" s="9"/>
      <c r="E4" s="25"/>
      <c r="F4" s="25"/>
      <c r="G4" s="25"/>
      <c r="H4" s="25"/>
      <c r="I4" s="25"/>
      <c r="J4" s="25"/>
      <c r="K4" s="25"/>
      <c r="L4" s="25"/>
      <c r="M4" s="25"/>
      <c r="N4" s="25"/>
      <c r="O4" s="25"/>
      <c r="P4" s="8">
        <f>C4+D4+E4+F4+G4+H4+J4+K4+L4+M4+N4+O4+I4</f>
        <v>0</v>
      </c>
    </row>
    <row r="5" spans="1:22" x14ac:dyDescent="0.2">
      <c r="A5" s="14">
        <v>2</v>
      </c>
      <c r="B5" s="105" t="str">
        <f>Algemeen!B36</f>
        <v>Verspreiden van de resultaten van het project</v>
      </c>
      <c r="C5" s="15">
        <f>IF((A15=2)*AND(I15&gt;0),P15,0)+IF((A16=2)*AND(I16&gt;0),P16,0)+IF((A17=2)*AND(I17&gt;0),P17,0)+IF((A18=2)*AND(I18&gt;0),P18,0)+IF((A19=2)*AND(I19&gt;0),P19,0)+IF((A20=2)*AND(I20&gt;0),P20,0)+IF((A21=2)*AND(I21&gt;0),P21,0)+IF((A22=2)*AND(I22&gt;0),P22,0)+IF((A23=2)*AND(I23&gt;0),P23,0)+IF((A24=2)*AND(I24&gt;0),P24,0)+IF((A25=2)*AND(I25&gt;0),P25,0)+IF((A26=2)*AND(I26&gt;0),P26,0)+IF((A27=2)*AND(I27&gt;0),P27,0)+IF((A28=2)*AND(I28&gt;0),P28,0)+IF((A29=2)*AND(I29&gt;0),P29,0)+IF((A30=2)*AND(I30&gt;0),P30,0)+IF((A31=2)*AND(I31&gt;0),P31,0)+IF((A32=2)*AND(I32&gt;0),P32,0)+IF((A33=2)*AND(I33&gt;0),P33,0)+IF((A34=2)*AND(I34&gt;0),P34,0)+IF((A35=2)*AND(I35&gt;0),P35,0)+IF((A36=2)*AND(I36&gt;0),P36,0)+IF((A37=2)*AND(I37&gt;0),P37,0)+IF((A38=2)*AND(I38&gt;0),P38,0)+IF((A39=2)*AND(I39&gt;0),P39,0)+IF((A40=2)*AND(I40&gt;0),P40,0)+IF((A41=2)*AND(I41&gt;0),P41,0)+IF((A42=2)*AND(I42&gt;0),P42,0)+IF((A43=2)*AND(I43&gt;0),P43,0)+IF((A44=2),P44,0)+IF((A45=2),P45,0)+IF((A46=2),P45,0)</f>
        <v>0</v>
      </c>
      <c r="D5" s="26"/>
      <c r="E5" s="9"/>
      <c r="F5" s="25"/>
      <c r="G5" s="25"/>
      <c r="H5" s="25"/>
      <c r="I5" s="25"/>
      <c r="J5" s="25"/>
      <c r="K5" s="25"/>
      <c r="L5" s="25"/>
      <c r="M5" s="25"/>
      <c r="N5" s="25"/>
      <c r="O5" s="25"/>
      <c r="P5" s="8">
        <f t="shared" ref="P5:P11" si="0">C5+D5+E5+F5+G5+H5+J5+K5+L5+M5+N5+O5+I5</f>
        <v>0</v>
      </c>
    </row>
    <row r="6" spans="1:22" x14ac:dyDescent="0.2">
      <c r="A6" s="14">
        <v>3</v>
      </c>
      <c r="B6" s="105" t="str">
        <f>Algemeen!B37</f>
        <v>Projectmanagement en projectadministratie</v>
      </c>
      <c r="C6" s="15">
        <f>IF((A15=3)*AND(I15&gt;0),P15,0)+IF((A16=3)*AND(I16&gt;0),P16,0)+IF((A17=3)*AND(I17&gt;0),P17,0)+IF((A18=3)*AND(I18&gt;0),P18,0)+IF((A19=3)*AND(I19&gt;0),P19,0)+IF((A20=3)*AND(I20&gt;0),P20,0)+IF((A21=3)*AND(I21&gt;0),P21,0)+IF((A22=3)*AND(I22&gt;0),P22,0)+IF((A23=3)*AND(I23&gt;0),P23,0)+IF((A24=3)*AND(I24&gt;0),P24,0)+IF((A25=3)*AND(I25&gt;0),P25,0)+IF((A26=3)*AND(I26&gt;0),P26,0)+IF((A27=3)*AND(I27&gt;0),P27,0)+IF((A28=3)*AND(I28&gt;0),P28,0)+IF((A29=3)*AND(I29&gt;0),P29,0)+IF((A30=3)*AND(I30&gt;0),P30,0)+IF((A31=3)*AND(I31&gt;0),P31,0)+IF((A32=3)*AND(I32&gt;0),P32,0)+IF((A33=3)*AND(I33&gt;0),P33,0)+IF((A34=3)*AND(I34&gt;0),P34,0)+IF((A35=3)*AND(I35&gt;0),P35,0)+IF((A36=3)*AND(I36&gt;0),P36,0)+IF((A37=3)*AND(I37&gt;0),P37,0)+IF((A38=3)*AND(I38&gt;0),P38,0)+IF((A39=3)*AND(I39&gt;0),P39,0)+IF((A40=3)*AND(I40&gt;0),P40,0)+IF((A41=3)*AND(I41&gt;0),P41,0)+IF((A42=3)*AND(I42&gt;0),P42,0)+IF((A43=3)*AND(I43&gt;0),P43,0)+IF((A44=3)*AND(I44&gt;0),P44,0)+IF((A45=3),P45,0)+IF((A46=3),P46,0)</f>
        <v>0</v>
      </c>
      <c r="D6" s="26"/>
      <c r="E6" s="25"/>
      <c r="F6" s="9"/>
      <c r="G6" s="25"/>
      <c r="H6" s="25"/>
      <c r="I6" s="25"/>
      <c r="J6" s="25"/>
      <c r="K6" s="25"/>
      <c r="L6" s="25"/>
      <c r="M6" s="25"/>
      <c r="N6" s="25"/>
      <c r="O6" s="25"/>
      <c r="P6" s="8">
        <f t="shared" si="0"/>
        <v>0</v>
      </c>
    </row>
    <row r="7" spans="1:22" x14ac:dyDescent="0.2">
      <c r="A7" s="14">
        <v>4</v>
      </c>
      <c r="B7" s="105" t="str">
        <f>Algemeen!B38</f>
        <v>Investeringen + kosten die daar betrekking op hebben</v>
      </c>
      <c r="C7" s="15">
        <f>IF((A15=4),P15,0)+IF((A16=4),P16,0)+IF((A17=4),P17,0)+IF((A18=4),P18,0)+IF((A19=4),P19,0)+IF((A20=4),P20,0)+IF((A21=4),P21,0)+IF((A22=4),P22,0)+IF((A23=4),P23,0)+IF((A24=4),P24,0)+IF((A25=4),P25,0)+IF((A26=4),P26,0)+IF((A27=4),P27,0)+IF((A28=4),P28,0)+IF((A29=4),P29,0)+IF((A30=4),P30,0)+IF((A31=4),P31,0)+IF((A32=4),P32,0)+IF((A33=4),P33,0)+IF((A34=4),P34,0)+IF((A35=4),P35,0)+IF((A36=4),P36,0)+IF((A37=4),P37,0)+IF((A38=4),P38,0)+IF((A39=4),P39,0)+IF((A40=4),P40,0)+IF((A41=4),P41,0)+IF((A42=4),P42,0)+IF((A43=4),P43,0)+IF((A44=4),P44,0)+IF((A45=4),P45,0)+IF((A46=4),P46,0)</f>
        <v>0</v>
      </c>
      <c r="D7" s="26"/>
      <c r="E7" s="25"/>
      <c r="F7" s="25"/>
      <c r="G7" s="9"/>
      <c r="H7" s="9"/>
      <c r="I7" s="9"/>
      <c r="J7" s="9"/>
      <c r="K7" s="9"/>
      <c r="L7" s="9"/>
      <c r="M7" s="9"/>
      <c r="N7" s="9"/>
      <c r="O7" s="25"/>
      <c r="P7" s="8">
        <f t="shared" si="0"/>
        <v>0</v>
      </c>
    </row>
    <row r="8" spans="1:22" x14ac:dyDescent="0.2">
      <c r="A8" s="14">
        <v>5</v>
      </c>
      <c r="B8" s="105" t="str">
        <f>Algemeen!B39</f>
        <v>Investeringen + kosten die daar betrekking op hebben</v>
      </c>
      <c r="C8" s="15">
        <f>IF((A15=5)*AND(I15&gt;0),P15,0)+IF((A16=5)*AND(I16&gt;0),P16,0)+IF((A17=5)*AND(I17&gt;0),P17,0)+IF((A18=5)*AND(I18&gt;0),P18,0)+IF((A19=5)*AND(I19&gt;0),P19,0)+IF((A20=5)*AND(I20&gt;0),P20,0)+IF((A21=5)*AND(I21&gt;0),P21,0)+IF((A22=5)*AND(I22&gt;0),P22,0)+IF((A23=5)*AND(I23&gt;0),P23,0)+IF((A24=5)*AND(I24&gt;0),P24,0)+IF((A25=5)*AND(I25&gt;0),P25,0)+IF((A26=5)*AND(I26&gt;0),P26,0)+IF((A27=5)*AND(I27&gt;0),P27,0)+IF((A28=5)*AND(I28&gt;0),P28,0)+IF((A29=5)*AND(I29&gt;0),P29,0)+IF((A30=5)*AND(I30&gt;0),P30,0)+IF((A31=5)*AND(I31&gt;0),P31,0)+IF((A32=5)*AND(I32&gt;0),P32,0)+IF((A33=5)*AND(I33&gt;0),P33,0)+IF((A34=5)*AND(I34&gt;0),P34,0)+IF((A35=5)*AND(I35&gt;0),P35,0)+IF((A36=5)*AND(I36&gt;0),P36,0)+IF((A37=5)*AND(I37&gt;0),P37,0)+IF((A38=5)*AND(I38&gt;0),P38,0)+IF((A39=5)*AND(I39&gt;0),P39,0)+IF((A40=5)*AND(I40&gt;0),P40,0)+IF((A41=5)*AND(I41&gt;0),P41,0)+IF((A42=5)*AND(I42&gt;0),P42,0)+IF((A43=5)*AND(I43&gt;0),P43,0)+IF((A44=5)*AND(I44&gt;0),P44,0)+IF((A45=5),P45,0)+IF((A46=5),P46,0)</f>
        <v>0</v>
      </c>
      <c r="D8" s="26"/>
      <c r="E8" s="25"/>
      <c r="F8" s="25"/>
      <c r="G8" s="9"/>
      <c r="H8" s="9"/>
      <c r="I8" s="9"/>
      <c r="J8" s="9"/>
      <c r="K8" s="9"/>
      <c r="L8" s="9"/>
      <c r="M8" s="9"/>
      <c r="N8" s="9"/>
      <c r="O8" s="25"/>
      <c r="P8" s="8">
        <f t="shared" si="0"/>
        <v>0</v>
      </c>
    </row>
    <row r="9" spans="1:22" x14ac:dyDescent="0.2">
      <c r="A9" s="14">
        <v>6</v>
      </c>
      <c r="B9" s="105" t="str">
        <f>IF(Algemeen!B40="","",Algemeen!B40)</f>
        <v/>
      </c>
      <c r="C9" s="15">
        <f>IF((A15=6)*AND(I15&gt;0),P15,0)+IF((A16=6)*AND(I16&gt;0),P16,0)+IF((A17=6)*AND(I17&gt;0),P17,0)+IF((A18=6)*AND(I18&gt;0),P18,0)+IF((A19=6)*AND(I19&gt;0),P19,0)+IF((A20=6)*AND(I20&gt;0),P20,0)+IF((A21=6)*AND(I21&gt;0),P21,0)+IF((A22=6)*AND(I22&gt;0),P22,0)+IF((A23=6)*AND(I23&gt;0),P23,0)+IF((A24=6)*AND(I24&gt;0),P24,0)+IF((A25=6)*AND(I25&gt;0),P25,0)+IF((A26=6)*AND(I26&gt;0),P26,0)+IF((A27=6)*AND(I27&gt;0),P27,0)+IF((A28=6)*AND(I28&gt;0),P28,0)+IF((A29=6)*AND(I29&gt;0),P29,0)+IF((A30=6)*AND(I30&gt;0),P30,0)+IF((A31=6)*AND(I31&gt;0),P31,0)+IF((A32=6)*AND(I32&gt;0),P32,0)+IF((A33=6)*AND(I33&gt;0),P33,0)+IF((A34=6)*AND(I34&gt;0),P34,0)+IF((A35=6)*AND(I35&gt;0),P35,0)+IF((A36=6)*AND(I36&gt;0),P36,0)+IF((A37=6)*AND(I37&gt;0),P37,0)+IF((A38=6)*AND(I38&gt;0),P38,0)+IF((A39=6)*AND(I39&gt;0),P39,0)+IF((A40=6)*AND(I40&gt;0),P40,0)+IF((A41=6)*AND(I41&gt;0),P41,0)+IF((A42=6)*AND(I42&gt;0),P42,0)+IF((A43=6)*AND(I43&gt;0),P43,0)+IF((A44=6)*AND(I44&gt;0),P44,0)+IF((A45=6),P45,0)+IF((A46=6),P46,0)</f>
        <v>0</v>
      </c>
      <c r="D9" s="26"/>
      <c r="E9" s="25"/>
      <c r="F9" s="25"/>
      <c r="G9" s="25"/>
      <c r="H9" s="25"/>
      <c r="I9" s="25"/>
      <c r="J9" s="25"/>
      <c r="K9" s="25"/>
      <c r="L9" s="25"/>
      <c r="M9" s="25"/>
      <c r="N9" s="25"/>
      <c r="O9" s="9"/>
      <c r="P9" s="8">
        <f t="shared" si="0"/>
        <v>0</v>
      </c>
    </row>
    <row r="10" spans="1:22" x14ac:dyDescent="0.2">
      <c r="A10" s="14">
        <v>7</v>
      </c>
      <c r="B10" s="105" t="str">
        <f>IF(Algemeen!B41="","",Algemeen!B41)</f>
        <v/>
      </c>
      <c r="C10" s="15">
        <f>IF((A15=7)*AND(I15&gt;0),P15,0)+IF((A16=7)*AND(I16&gt;0),P16,0)+IF((A17=7)*AND(I17&gt;0),P17,0)+IF((A18=7)*AND(I18&gt;0),P18,0)+IF((A19=7)*AND(I19&gt;0),P19,0)+IF((A20=7)*AND(I20&gt;0),P20,0)+IF((A21=7)*AND(I21&gt;0),P21,0)+IF((A22=7)*AND(I22&gt;0),P22,0)+IF((A23=7)*AND(I23&gt;0),P23,0)+IF((A24=7)*AND(I24&gt;0),P24,0)+IF((A25=7)*AND(I25&gt;0),P25,0)+IF((A26=7)*AND(I26&gt;0),P26,0)+IF((A27=7)*AND(I27&gt;0),P27,0)+IF((A28=7)*AND(I28&gt;0),P28,0)+IF((A29=7)*AND(I29&gt;0),P29,0)+IF((A30=7)*AND(I30&gt;0),P30,0)+IF((A31=7)*AND(I31&gt;0),P31,0)+IF((A32=7)*AND(I32&gt;0),P32,0)+IF((A33=7)*AND(I33&gt;0),P33,0)+IF((A34=7)*AND(I34&gt;0),P34,0)+IF((A35=7)*AND(I35&gt;0),P35,0)+IF((A36=7)*AND(I36&gt;0),P36,0)+IF((A37=7)*AND(I37&gt;0),P37,0)+IF((A38=7)*AND(I38&gt;0),P38,0)+IF((A39=7)*AND(I39&gt;0),P39,0)+IF((A40=7)*AND(I40&gt;0),P40,0)+IF((A41=7)*AND(I41&gt;0),P41,0)+IF((A42=7)*AND(I42&gt;0),P42,0)+IF((A43=7)*AND(I43&gt;0),P43,0)+IF((A44=7)*AND(I44&gt;0),P44,0)+IF((A45=7),P45,0)+IF((A46=7),P46,0)</f>
        <v>0</v>
      </c>
      <c r="D10" s="26"/>
      <c r="E10" s="25"/>
      <c r="F10" s="25"/>
      <c r="G10" s="25"/>
      <c r="H10" s="25"/>
      <c r="I10" s="25"/>
      <c r="J10" s="25"/>
      <c r="K10" s="25"/>
      <c r="L10" s="25"/>
      <c r="M10" s="25"/>
      <c r="N10" s="25"/>
      <c r="O10" s="9"/>
      <c r="P10" s="8">
        <f t="shared" si="0"/>
        <v>0</v>
      </c>
    </row>
    <row r="11" spans="1:22" x14ac:dyDescent="0.2">
      <c r="A11" s="14">
        <v>8</v>
      </c>
      <c r="B11" s="105" t="str">
        <f>IF(Algemeen!B42="","",Algemeen!B42)</f>
        <v/>
      </c>
      <c r="C11" s="15">
        <f>IF((A15=8),P15,0)+IF((A16=8),P16,0)+IF((A17=8),P17,0)+IF((A18=8),P18,0)+IF((A19=8),P19,0)+IF((A20=8),P20,0)+IF((A21=8),P21,0)+IF((A22=8),P22,0)+IF((A23=8),P23,0)+IF((A24=8),P24,0)+IF((A25=8),P25,0)+IF((A26=8),P26,0)+IF((A27=8),P27,0)+IF((A28=8),P28,0)+IF((A29=8),P29,0)+IF((A30=8),P30,0)+IF((A31=8),P31,0)+IF((A32=8),P32,0)+IF((A33=8),P33,0)+IF((A34=8),P34,0)+IF((A35=8),P35,0)+IF((A36=8),P36,0)+IF((A37=8),P37,0)+IF((A38=8),P38,0)+IF((A39=8),P39,0)+IF((A40=8),P40,0)+IF((A41=8),P41,0)+IF((A42=8),P42,0)+IF((A43=8),P43,0)+IF((A44=8),P44,0)+IF((A45=8),P45,0)+IF((A46=8),P46,0)</f>
        <v>0</v>
      </c>
      <c r="D11" s="26"/>
      <c r="E11" s="25"/>
      <c r="F11" s="25"/>
      <c r="G11" s="25"/>
      <c r="H11" s="25"/>
      <c r="I11" s="25"/>
      <c r="J11" s="25"/>
      <c r="K11" s="25"/>
      <c r="L11" s="25"/>
      <c r="M11" s="25"/>
      <c r="N11" s="25"/>
      <c r="O11" s="9"/>
      <c r="P11" s="8">
        <f t="shared" si="0"/>
        <v>0</v>
      </c>
    </row>
    <row r="12" spans="1:22" x14ac:dyDescent="0.2">
      <c r="A12" s="11" t="s">
        <v>16</v>
      </c>
      <c r="B12" s="106"/>
      <c r="C12" s="12">
        <f t="shared" ref="C12:K12" si="1">C4+C5+C6+C7+C8+C9+C10+C11</f>
        <v>0</v>
      </c>
      <c r="D12" s="12">
        <f t="shared" si="1"/>
        <v>0</v>
      </c>
      <c r="E12" s="12">
        <f t="shared" si="1"/>
        <v>0</v>
      </c>
      <c r="F12" s="12">
        <f t="shared" si="1"/>
        <v>0</v>
      </c>
      <c r="G12" s="12">
        <f t="shared" si="1"/>
        <v>0</v>
      </c>
      <c r="H12" s="12">
        <f t="shared" si="1"/>
        <v>0</v>
      </c>
      <c r="I12" s="12">
        <f t="shared" si="1"/>
        <v>0</v>
      </c>
      <c r="J12" s="12">
        <f t="shared" si="1"/>
        <v>0</v>
      </c>
      <c r="K12" s="12">
        <f t="shared" si="1"/>
        <v>0</v>
      </c>
      <c r="L12" s="12">
        <f t="shared" ref="L12" si="2">L4+L5+L6+L7+L8+L9+L10+L11</f>
        <v>0</v>
      </c>
      <c r="M12" s="12">
        <f>M4+M5+M6+M7+M8+M9+M10+M11</f>
        <v>0</v>
      </c>
      <c r="N12" s="12">
        <f>N4+N5+N6+N7+N8+N9+N10+N11</f>
        <v>0</v>
      </c>
      <c r="O12" s="12">
        <f>O4+O5+O6+O7+O8+O9+O10+O11</f>
        <v>0</v>
      </c>
      <c r="P12" s="12">
        <f>P4+P5+P6+P7+P8+P9+P10+P11</f>
        <v>0</v>
      </c>
    </row>
    <row r="13" spans="1:22" x14ac:dyDescent="0.2">
      <c r="J13" s="4"/>
      <c r="K13" s="4"/>
    </row>
    <row r="14" spans="1:22" s="124" customFormat="1" ht="60" x14ac:dyDescent="0.2">
      <c r="A14" s="132" t="s">
        <v>103</v>
      </c>
      <c r="B14" s="164" t="s">
        <v>148</v>
      </c>
      <c r="C14" s="165"/>
      <c r="D14" s="165"/>
      <c r="E14" s="165"/>
      <c r="F14" s="165"/>
      <c r="G14" s="165"/>
      <c r="H14" s="166"/>
      <c r="I14" s="132" t="s">
        <v>145</v>
      </c>
      <c r="J14" s="133" t="s">
        <v>105</v>
      </c>
      <c r="K14" s="133" t="s">
        <v>132</v>
      </c>
      <c r="L14" s="134" t="s">
        <v>133</v>
      </c>
      <c r="M14" s="135" t="s">
        <v>95</v>
      </c>
      <c r="N14" s="136" t="s">
        <v>96</v>
      </c>
      <c r="O14" s="132" t="s">
        <v>97</v>
      </c>
      <c r="P14" s="132" t="s">
        <v>102</v>
      </c>
      <c r="R14" s="157" t="s">
        <v>101</v>
      </c>
      <c r="S14" s="158"/>
      <c r="U14" s="122"/>
      <c r="V14" s="122"/>
    </row>
    <row r="15" spans="1:22" ht="11.25" customHeight="1" x14ac:dyDescent="0.2">
      <c r="A15" s="123"/>
      <c r="B15" s="153"/>
      <c r="C15" s="154"/>
      <c r="D15" s="154"/>
      <c r="E15" s="154"/>
      <c r="F15" s="154"/>
      <c r="G15" s="154"/>
      <c r="H15" s="155"/>
      <c r="I15" s="111"/>
      <c r="J15" s="108"/>
      <c r="K15" s="108"/>
      <c r="L15" s="115"/>
      <c r="M15" s="114"/>
      <c r="N15" s="109" t="str">
        <f t="shared" ref="N15:N46" si="3">IF(K15="Eigen arbeid",35,"")</f>
        <v/>
      </c>
      <c r="O15" s="110">
        <f t="shared" ref="O15:O46" si="4">IF(K15="Loonkosten",(V15),IF(K15="Eigen arbeid",N15,IF(K15="IKS",M15,0)))</f>
        <v>0</v>
      </c>
      <c r="P15" s="13">
        <f t="shared" ref="P15:P46" si="5">IF(I15="",0,O15*I15)</f>
        <v>0</v>
      </c>
      <c r="U15" s="122" t="str">
        <f>IF(L15="","",(L15*1.435*1.15/1720*(40/Algemeen!D$31)))</f>
        <v/>
      </c>
      <c r="V15" s="122">
        <f>IF(U15="",0,(ROUNDUP(U15,2)))</f>
        <v>0</v>
      </c>
    </row>
    <row r="16" spans="1:22" x14ac:dyDescent="0.2">
      <c r="A16" s="123"/>
      <c r="B16" s="153"/>
      <c r="C16" s="154"/>
      <c r="D16" s="154"/>
      <c r="E16" s="154"/>
      <c r="F16" s="154"/>
      <c r="G16" s="154"/>
      <c r="H16" s="155"/>
      <c r="I16" s="111"/>
      <c r="J16" s="108"/>
      <c r="K16" s="108"/>
      <c r="L16" s="115"/>
      <c r="M16" s="114"/>
      <c r="N16" s="109" t="str">
        <f t="shared" si="3"/>
        <v/>
      </c>
      <c r="O16" s="110">
        <f t="shared" si="4"/>
        <v>0</v>
      </c>
      <c r="P16" s="13">
        <f t="shared" si="5"/>
        <v>0</v>
      </c>
      <c r="R16" s="173" t="s">
        <v>100</v>
      </c>
      <c r="S16" s="174"/>
      <c r="U16" s="122" t="str">
        <f>IF(L16="","",(L16*1.435*1.15/1720*(40/Algemeen!D$31)))</f>
        <v/>
      </c>
      <c r="V16" s="122">
        <f t="shared" ref="V16:V46" si="6">IF(U16="",0,(ROUNDUP(U16,2)))</f>
        <v>0</v>
      </c>
    </row>
    <row r="17" spans="1:22" x14ac:dyDescent="0.2">
      <c r="A17" s="123"/>
      <c r="B17" s="153"/>
      <c r="C17" s="154"/>
      <c r="D17" s="154"/>
      <c r="E17" s="154"/>
      <c r="F17" s="154"/>
      <c r="G17" s="154"/>
      <c r="H17" s="155"/>
      <c r="I17" s="111"/>
      <c r="J17" s="108"/>
      <c r="K17" s="108"/>
      <c r="L17" s="115"/>
      <c r="M17" s="114"/>
      <c r="N17" s="109" t="str">
        <f t="shared" si="3"/>
        <v/>
      </c>
      <c r="O17" s="110">
        <f t="shared" si="4"/>
        <v>0</v>
      </c>
      <c r="P17" s="13">
        <f t="shared" si="5"/>
        <v>0</v>
      </c>
      <c r="R17" s="175"/>
      <c r="S17" s="176"/>
      <c r="U17" s="122" t="str">
        <f>IF(L17="","",(L17*1.435*1.15/1720*(40/Algemeen!D$31)))</f>
        <v/>
      </c>
      <c r="V17" s="122">
        <f t="shared" si="6"/>
        <v>0</v>
      </c>
    </row>
    <row r="18" spans="1:22" x14ac:dyDescent="0.2">
      <c r="A18" s="123"/>
      <c r="B18" s="153"/>
      <c r="C18" s="154"/>
      <c r="D18" s="154"/>
      <c r="E18" s="154"/>
      <c r="F18" s="154"/>
      <c r="G18" s="154"/>
      <c r="H18" s="155"/>
      <c r="I18" s="111"/>
      <c r="J18" s="108"/>
      <c r="K18" s="108"/>
      <c r="L18" s="115"/>
      <c r="M18" s="114"/>
      <c r="N18" s="109" t="str">
        <f t="shared" si="3"/>
        <v/>
      </c>
      <c r="O18" s="110">
        <f t="shared" si="4"/>
        <v>0</v>
      </c>
      <c r="P18" s="13">
        <f t="shared" si="5"/>
        <v>0</v>
      </c>
      <c r="R18" s="175"/>
      <c r="S18" s="176"/>
      <c r="U18" s="122" t="str">
        <f>IF(L18="","",(L18*1.435*1.15/1720*(40/Algemeen!D$31)))</f>
        <v/>
      </c>
      <c r="V18" s="122">
        <f t="shared" si="6"/>
        <v>0</v>
      </c>
    </row>
    <row r="19" spans="1:22" ht="11.25" customHeight="1" x14ac:dyDescent="0.2">
      <c r="A19" s="123"/>
      <c r="B19" s="153"/>
      <c r="C19" s="154"/>
      <c r="D19" s="154"/>
      <c r="E19" s="154"/>
      <c r="F19" s="154"/>
      <c r="G19" s="154"/>
      <c r="H19" s="155"/>
      <c r="I19" s="111"/>
      <c r="J19" s="108"/>
      <c r="K19" s="108"/>
      <c r="L19" s="115"/>
      <c r="M19" s="114"/>
      <c r="N19" s="109" t="str">
        <f t="shared" si="3"/>
        <v/>
      </c>
      <c r="O19" s="110">
        <f t="shared" si="4"/>
        <v>0</v>
      </c>
      <c r="P19" s="13">
        <f t="shared" si="5"/>
        <v>0</v>
      </c>
      <c r="R19" s="175"/>
      <c r="S19" s="176"/>
      <c r="U19" s="122" t="str">
        <f>IF(L19="","",(L19*1.435*1.15/1720*(40/Algemeen!D$31)))</f>
        <v/>
      </c>
      <c r="V19" s="122">
        <f t="shared" si="6"/>
        <v>0</v>
      </c>
    </row>
    <row r="20" spans="1:22" x14ac:dyDescent="0.2">
      <c r="A20" s="123"/>
      <c r="B20" s="153"/>
      <c r="C20" s="154"/>
      <c r="D20" s="154"/>
      <c r="E20" s="154"/>
      <c r="F20" s="154"/>
      <c r="G20" s="154"/>
      <c r="H20" s="155"/>
      <c r="I20" s="111"/>
      <c r="J20" s="108"/>
      <c r="K20" s="108"/>
      <c r="L20" s="115"/>
      <c r="M20" s="114"/>
      <c r="N20" s="109" t="str">
        <f t="shared" si="3"/>
        <v/>
      </c>
      <c r="O20" s="110">
        <f t="shared" si="4"/>
        <v>0</v>
      </c>
      <c r="P20" s="13">
        <f t="shared" si="5"/>
        <v>0</v>
      </c>
      <c r="R20" s="175"/>
      <c r="S20" s="176"/>
      <c r="U20" s="122" t="str">
        <f>IF(L20="","",(L20*1.435*1.15/1720*(40/Algemeen!D$31)))</f>
        <v/>
      </c>
      <c r="V20" s="122">
        <f t="shared" si="6"/>
        <v>0</v>
      </c>
    </row>
    <row r="21" spans="1:22" x14ac:dyDescent="0.2">
      <c r="A21" s="123"/>
      <c r="B21" s="153"/>
      <c r="C21" s="154"/>
      <c r="D21" s="154"/>
      <c r="E21" s="154"/>
      <c r="F21" s="154"/>
      <c r="G21" s="154"/>
      <c r="H21" s="155"/>
      <c r="I21" s="111"/>
      <c r="J21" s="108"/>
      <c r="K21" s="108"/>
      <c r="L21" s="115"/>
      <c r="M21" s="114"/>
      <c r="N21" s="109" t="str">
        <f t="shared" si="3"/>
        <v/>
      </c>
      <c r="O21" s="110">
        <f t="shared" si="4"/>
        <v>0</v>
      </c>
      <c r="P21" s="13">
        <f t="shared" si="5"/>
        <v>0</v>
      </c>
      <c r="R21" s="175"/>
      <c r="S21" s="176"/>
      <c r="U21" s="122" t="str">
        <f>IF(L21="","",(L21*1.435*1.15/1720*(40/Algemeen!D$31)))</f>
        <v/>
      </c>
      <c r="V21" s="122">
        <f t="shared" si="6"/>
        <v>0</v>
      </c>
    </row>
    <row r="22" spans="1:22" ht="11.25" customHeight="1" x14ac:dyDescent="0.2">
      <c r="A22" s="123"/>
      <c r="B22" s="153"/>
      <c r="C22" s="154"/>
      <c r="D22" s="154"/>
      <c r="E22" s="154"/>
      <c r="F22" s="154"/>
      <c r="G22" s="154"/>
      <c r="H22" s="155"/>
      <c r="I22" s="111"/>
      <c r="J22" s="108"/>
      <c r="K22" s="108"/>
      <c r="L22" s="115"/>
      <c r="M22" s="114"/>
      <c r="N22" s="109" t="str">
        <f t="shared" si="3"/>
        <v/>
      </c>
      <c r="O22" s="110">
        <f t="shared" si="4"/>
        <v>0</v>
      </c>
      <c r="P22" s="13">
        <f t="shared" si="5"/>
        <v>0</v>
      </c>
      <c r="R22" s="175"/>
      <c r="S22" s="176"/>
      <c r="U22" s="122" t="str">
        <f>IF(L22="","",(L22*1.435*1.15/1720*(40/Algemeen!D$31)))</f>
        <v/>
      </c>
      <c r="V22" s="122">
        <f t="shared" si="6"/>
        <v>0</v>
      </c>
    </row>
    <row r="23" spans="1:22" x14ac:dyDescent="0.2">
      <c r="A23" s="123"/>
      <c r="B23" s="153"/>
      <c r="C23" s="154"/>
      <c r="D23" s="154"/>
      <c r="E23" s="154"/>
      <c r="F23" s="154"/>
      <c r="G23" s="154"/>
      <c r="H23" s="155"/>
      <c r="I23" s="111"/>
      <c r="J23" s="108"/>
      <c r="K23" s="108"/>
      <c r="L23" s="115"/>
      <c r="M23" s="114"/>
      <c r="N23" s="109" t="str">
        <f t="shared" si="3"/>
        <v/>
      </c>
      <c r="O23" s="110">
        <f t="shared" si="4"/>
        <v>0</v>
      </c>
      <c r="P23" s="13">
        <f t="shared" si="5"/>
        <v>0</v>
      </c>
      <c r="R23" s="175"/>
      <c r="S23" s="176"/>
      <c r="U23" s="122" t="str">
        <f>IF(L23="","",(L23*1.435*1.15/1720*(40/Algemeen!D$31)))</f>
        <v/>
      </c>
      <c r="V23" s="122">
        <f t="shared" si="6"/>
        <v>0</v>
      </c>
    </row>
    <row r="24" spans="1:22" x14ac:dyDescent="0.2">
      <c r="A24" s="123"/>
      <c r="B24" s="153"/>
      <c r="C24" s="154"/>
      <c r="D24" s="154"/>
      <c r="E24" s="154"/>
      <c r="F24" s="154"/>
      <c r="G24" s="154"/>
      <c r="H24" s="155"/>
      <c r="I24" s="111"/>
      <c r="J24" s="108"/>
      <c r="K24" s="108"/>
      <c r="L24" s="115"/>
      <c r="M24" s="114"/>
      <c r="N24" s="109" t="str">
        <f t="shared" si="3"/>
        <v/>
      </c>
      <c r="O24" s="110">
        <f t="shared" si="4"/>
        <v>0</v>
      </c>
      <c r="P24" s="13">
        <f t="shared" si="5"/>
        <v>0</v>
      </c>
      <c r="R24" s="175"/>
      <c r="S24" s="176"/>
      <c r="U24" s="122" t="str">
        <f>IF(L24="","",(L24*1.435*1.15/1720*(40/Algemeen!D$31)))</f>
        <v/>
      </c>
      <c r="V24" s="122">
        <f t="shared" si="6"/>
        <v>0</v>
      </c>
    </row>
    <row r="25" spans="1:22" x14ac:dyDescent="0.2">
      <c r="A25" s="123"/>
      <c r="B25" s="153"/>
      <c r="C25" s="154"/>
      <c r="D25" s="154"/>
      <c r="E25" s="154"/>
      <c r="F25" s="154"/>
      <c r="G25" s="154"/>
      <c r="H25" s="155"/>
      <c r="I25" s="111"/>
      <c r="J25" s="108"/>
      <c r="K25" s="108"/>
      <c r="L25" s="115"/>
      <c r="M25" s="114"/>
      <c r="N25" s="109" t="str">
        <f t="shared" si="3"/>
        <v/>
      </c>
      <c r="O25" s="110">
        <f t="shared" si="4"/>
        <v>0</v>
      </c>
      <c r="P25" s="13">
        <f t="shared" si="5"/>
        <v>0</v>
      </c>
      <c r="R25" s="175"/>
      <c r="S25" s="176"/>
      <c r="U25" s="122" t="str">
        <f>IF(L25="","",(L25*1.435*1.15/1720*(40/Algemeen!D$31)))</f>
        <v/>
      </c>
      <c r="V25" s="122">
        <f t="shared" si="6"/>
        <v>0</v>
      </c>
    </row>
    <row r="26" spans="1:22" ht="11.25" customHeight="1" x14ac:dyDescent="0.2">
      <c r="A26" s="123"/>
      <c r="B26" s="153"/>
      <c r="C26" s="154"/>
      <c r="D26" s="154"/>
      <c r="E26" s="154"/>
      <c r="F26" s="154"/>
      <c r="G26" s="154"/>
      <c r="H26" s="155"/>
      <c r="I26" s="111"/>
      <c r="J26" s="108"/>
      <c r="K26" s="108"/>
      <c r="L26" s="115"/>
      <c r="M26" s="114"/>
      <c r="N26" s="109" t="str">
        <f t="shared" si="3"/>
        <v/>
      </c>
      <c r="O26" s="110">
        <f t="shared" si="4"/>
        <v>0</v>
      </c>
      <c r="P26" s="13">
        <f t="shared" si="5"/>
        <v>0</v>
      </c>
      <c r="R26" s="175"/>
      <c r="S26" s="176"/>
      <c r="U26" s="122" t="str">
        <f>IF(L26="","",(L26*1.435*1.15/1720*(40/Algemeen!D$31)))</f>
        <v/>
      </c>
      <c r="V26" s="122">
        <f t="shared" si="6"/>
        <v>0</v>
      </c>
    </row>
    <row r="27" spans="1:22" x14ac:dyDescent="0.2">
      <c r="A27" s="123"/>
      <c r="B27" s="153"/>
      <c r="C27" s="154"/>
      <c r="D27" s="154"/>
      <c r="E27" s="154"/>
      <c r="F27" s="154"/>
      <c r="G27" s="154"/>
      <c r="H27" s="155"/>
      <c r="I27" s="111"/>
      <c r="J27" s="108"/>
      <c r="K27" s="108"/>
      <c r="L27" s="115"/>
      <c r="M27" s="114"/>
      <c r="N27" s="109" t="str">
        <f t="shared" si="3"/>
        <v/>
      </c>
      <c r="O27" s="110">
        <f t="shared" si="4"/>
        <v>0</v>
      </c>
      <c r="P27" s="13">
        <f t="shared" si="5"/>
        <v>0</v>
      </c>
      <c r="R27" s="175"/>
      <c r="S27" s="176"/>
      <c r="U27" s="122" t="str">
        <f>IF(L27="","",(L27*1.435*1.15/1720*(40/Algemeen!D$31)))</f>
        <v/>
      </c>
      <c r="V27" s="122">
        <f t="shared" si="6"/>
        <v>0</v>
      </c>
    </row>
    <row r="28" spans="1:22" x14ac:dyDescent="0.2">
      <c r="A28" s="123"/>
      <c r="B28" s="153"/>
      <c r="C28" s="154"/>
      <c r="D28" s="154"/>
      <c r="E28" s="154"/>
      <c r="F28" s="154"/>
      <c r="G28" s="154"/>
      <c r="H28" s="155"/>
      <c r="I28" s="111"/>
      <c r="J28" s="108"/>
      <c r="K28" s="108"/>
      <c r="L28" s="115"/>
      <c r="M28" s="114"/>
      <c r="N28" s="109" t="str">
        <f t="shared" si="3"/>
        <v/>
      </c>
      <c r="O28" s="110">
        <f t="shared" si="4"/>
        <v>0</v>
      </c>
      <c r="P28" s="13">
        <f t="shared" si="5"/>
        <v>0</v>
      </c>
      <c r="R28" s="175"/>
      <c r="S28" s="176"/>
      <c r="U28" s="122" t="str">
        <f>IF(L28="","",(L28*1.435*1.15/1720*(40/Algemeen!D$31)))</f>
        <v/>
      </c>
      <c r="V28" s="122">
        <f t="shared" si="6"/>
        <v>0</v>
      </c>
    </row>
    <row r="29" spans="1:22" x14ac:dyDescent="0.2">
      <c r="A29" s="123"/>
      <c r="B29" s="153"/>
      <c r="C29" s="154"/>
      <c r="D29" s="154"/>
      <c r="E29" s="154"/>
      <c r="F29" s="154"/>
      <c r="G29" s="154"/>
      <c r="H29" s="155"/>
      <c r="I29" s="111"/>
      <c r="J29" s="108"/>
      <c r="K29" s="108"/>
      <c r="L29" s="115"/>
      <c r="M29" s="114"/>
      <c r="N29" s="109" t="str">
        <f t="shared" si="3"/>
        <v/>
      </c>
      <c r="O29" s="110">
        <f t="shared" si="4"/>
        <v>0</v>
      </c>
      <c r="P29" s="13">
        <f t="shared" si="5"/>
        <v>0</v>
      </c>
      <c r="R29" s="177"/>
      <c r="S29" s="178"/>
      <c r="U29" s="122" t="str">
        <f>IF(L29="","",(L29*1.435*1.15/1720*(40/Algemeen!D$31)))</f>
        <v/>
      </c>
      <c r="V29" s="122">
        <f t="shared" si="6"/>
        <v>0</v>
      </c>
    </row>
    <row r="30" spans="1:22" x14ac:dyDescent="0.2">
      <c r="A30" s="123"/>
      <c r="B30" s="153"/>
      <c r="C30" s="154"/>
      <c r="D30" s="154"/>
      <c r="E30" s="154"/>
      <c r="F30" s="154"/>
      <c r="G30" s="154"/>
      <c r="H30" s="155"/>
      <c r="I30" s="111"/>
      <c r="J30" s="108"/>
      <c r="K30" s="108"/>
      <c r="L30" s="115"/>
      <c r="M30" s="114"/>
      <c r="N30" s="109" t="str">
        <f t="shared" si="3"/>
        <v/>
      </c>
      <c r="O30" s="110">
        <f t="shared" si="4"/>
        <v>0</v>
      </c>
      <c r="P30" s="13">
        <f t="shared" si="5"/>
        <v>0</v>
      </c>
      <c r="U30" s="122" t="str">
        <f>IF(L30="","",(L30*1.435*1.15/1720*(40/Algemeen!D$31)))</f>
        <v/>
      </c>
      <c r="V30" s="122">
        <f t="shared" si="6"/>
        <v>0</v>
      </c>
    </row>
    <row r="31" spans="1:22" x14ac:dyDescent="0.2">
      <c r="A31" s="123"/>
      <c r="B31" s="153"/>
      <c r="C31" s="154"/>
      <c r="D31" s="154"/>
      <c r="E31" s="154"/>
      <c r="F31" s="154"/>
      <c r="G31" s="154"/>
      <c r="H31" s="155"/>
      <c r="I31" s="111"/>
      <c r="J31" s="108"/>
      <c r="K31" s="108"/>
      <c r="L31" s="115"/>
      <c r="M31" s="114"/>
      <c r="N31" s="109" t="str">
        <f t="shared" si="3"/>
        <v/>
      </c>
      <c r="O31" s="110">
        <f t="shared" si="4"/>
        <v>0</v>
      </c>
      <c r="P31" s="13">
        <f t="shared" si="5"/>
        <v>0</v>
      </c>
      <c r="R31" s="179" t="s">
        <v>98</v>
      </c>
      <c r="S31" s="180"/>
      <c r="U31" s="122" t="str">
        <f>IF(L31="","",(L31*1.435*1.15/1720*(40/Algemeen!D$31)))</f>
        <v/>
      </c>
      <c r="V31" s="122">
        <f t="shared" si="6"/>
        <v>0</v>
      </c>
    </row>
    <row r="32" spans="1:22" x14ac:dyDescent="0.2">
      <c r="A32" s="123"/>
      <c r="B32" s="153"/>
      <c r="C32" s="154"/>
      <c r="D32" s="154"/>
      <c r="E32" s="154"/>
      <c r="F32" s="154"/>
      <c r="G32" s="154"/>
      <c r="H32" s="155"/>
      <c r="I32" s="111"/>
      <c r="J32" s="108"/>
      <c r="K32" s="108"/>
      <c r="L32" s="115"/>
      <c r="M32" s="114"/>
      <c r="N32" s="109" t="str">
        <f t="shared" si="3"/>
        <v/>
      </c>
      <c r="O32" s="110">
        <f t="shared" si="4"/>
        <v>0</v>
      </c>
      <c r="P32" s="13">
        <f t="shared" si="5"/>
        <v>0</v>
      </c>
      <c r="R32" s="181"/>
      <c r="S32" s="182"/>
      <c r="U32" s="122" t="str">
        <f>IF(L32="","",(L32*1.435*1.15/1720*(40/Algemeen!D$31)))</f>
        <v/>
      </c>
      <c r="V32" s="122">
        <f t="shared" si="6"/>
        <v>0</v>
      </c>
    </row>
    <row r="33" spans="1:22" x14ac:dyDescent="0.2">
      <c r="A33" s="123"/>
      <c r="B33" s="153"/>
      <c r="C33" s="154"/>
      <c r="D33" s="154"/>
      <c r="E33" s="154"/>
      <c r="F33" s="154"/>
      <c r="G33" s="154"/>
      <c r="H33" s="155"/>
      <c r="I33" s="111"/>
      <c r="J33" s="108"/>
      <c r="K33" s="108"/>
      <c r="L33" s="115"/>
      <c r="M33" s="114"/>
      <c r="N33" s="109" t="str">
        <f t="shared" si="3"/>
        <v/>
      </c>
      <c r="O33" s="110">
        <f t="shared" si="4"/>
        <v>0</v>
      </c>
      <c r="P33" s="13">
        <f t="shared" si="5"/>
        <v>0</v>
      </c>
      <c r="R33" s="181"/>
      <c r="S33" s="182"/>
      <c r="U33" s="122" t="str">
        <f>IF(L33="","",(L33*1.435*1.15/1720*(40/Algemeen!D$31)))</f>
        <v/>
      </c>
      <c r="V33" s="122">
        <f t="shared" si="6"/>
        <v>0</v>
      </c>
    </row>
    <row r="34" spans="1:22" x14ac:dyDescent="0.2">
      <c r="A34" s="123"/>
      <c r="B34" s="153"/>
      <c r="C34" s="154"/>
      <c r="D34" s="154"/>
      <c r="E34" s="154"/>
      <c r="F34" s="154"/>
      <c r="G34" s="154"/>
      <c r="H34" s="155"/>
      <c r="I34" s="111"/>
      <c r="J34" s="108"/>
      <c r="K34" s="108"/>
      <c r="L34" s="115"/>
      <c r="M34" s="114"/>
      <c r="N34" s="109" t="str">
        <f t="shared" si="3"/>
        <v/>
      </c>
      <c r="O34" s="110">
        <f t="shared" si="4"/>
        <v>0</v>
      </c>
      <c r="P34" s="13">
        <f t="shared" si="5"/>
        <v>0</v>
      </c>
      <c r="R34" s="181"/>
      <c r="S34" s="182"/>
      <c r="U34" s="122" t="str">
        <f>IF(L34="","",(L34*1.435*1.15/1720*(40/Algemeen!D$31)))</f>
        <v/>
      </c>
      <c r="V34" s="122">
        <f t="shared" si="6"/>
        <v>0</v>
      </c>
    </row>
    <row r="35" spans="1:22" x14ac:dyDescent="0.2">
      <c r="A35" s="123"/>
      <c r="B35" s="153"/>
      <c r="C35" s="154"/>
      <c r="D35" s="154"/>
      <c r="E35" s="154"/>
      <c r="F35" s="154"/>
      <c r="G35" s="154"/>
      <c r="H35" s="155"/>
      <c r="I35" s="111"/>
      <c r="J35" s="108"/>
      <c r="K35" s="108"/>
      <c r="L35" s="115"/>
      <c r="M35" s="114"/>
      <c r="N35" s="109" t="str">
        <f t="shared" si="3"/>
        <v/>
      </c>
      <c r="O35" s="110">
        <f t="shared" si="4"/>
        <v>0</v>
      </c>
      <c r="P35" s="13">
        <f t="shared" si="5"/>
        <v>0</v>
      </c>
      <c r="R35" s="181"/>
      <c r="S35" s="182"/>
      <c r="U35" s="122" t="str">
        <f>IF(L35="","",(L35*1.435*1.15/1720*(40/Algemeen!D$31)))</f>
        <v/>
      </c>
      <c r="V35" s="122">
        <f t="shared" si="6"/>
        <v>0</v>
      </c>
    </row>
    <row r="36" spans="1:22" x14ac:dyDescent="0.2">
      <c r="A36" s="123"/>
      <c r="B36" s="153"/>
      <c r="C36" s="154"/>
      <c r="D36" s="154"/>
      <c r="E36" s="154"/>
      <c r="F36" s="154"/>
      <c r="G36" s="154"/>
      <c r="H36" s="155"/>
      <c r="I36" s="111"/>
      <c r="J36" s="108"/>
      <c r="K36" s="108"/>
      <c r="L36" s="115"/>
      <c r="M36" s="114"/>
      <c r="N36" s="109" t="str">
        <f t="shared" si="3"/>
        <v/>
      </c>
      <c r="O36" s="110">
        <f t="shared" si="4"/>
        <v>0</v>
      </c>
      <c r="P36" s="13">
        <f t="shared" si="5"/>
        <v>0</v>
      </c>
      <c r="R36" s="181"/>
      <c r="S36" s="182"/>
      <c r="U36" s="122" t="str">
        <f>IF(L36="","",(L36*1.435*1.15/1720*(40/Algemeen!D$31)))</f>
        <v/>
      </c>
      <c r="V36" s="122">
        <f t="shared" si="6"/>
        <v>0</v>
      </c>
    </row>
    <row r="37" spans="1:22" x14ac:dyDescent="0.2">
      <c r="A37" s="123"/>
      <c r="B37" s="153"/>
      <c r="C37" s="154"/>
      <c r="D37" s="154"/>
      <c r="E37" s="154"/>
      <c r="F37" s="154"/>
      <c r="G37" s="154"/>
      <c r="H37" s="155"/>
      <c r="I37" s="111"/>
      <c r="J37" s="108"/>
      <c r="K37" s="108"/>
      <c r="L37" s="115"/>
      <c r="M37" s="114"/>
      <c r="N37" s="109" t="str">
        <f t="shared" si="3"/>
        <v/>
      </c>
      <c r="O37" s="110">
        <f t="shared" si="4"/>
        <v>0</v>
      </c>
      <c r="P37" s="13">
        <f t="shared" si="5"/>
        <v>0</v>
      </c>
      <c r="R37" s="181"/>
      <c r="S37" s="182"/>
      <c r="U37" s="122" t="str">
        <f>IF(L37="","",(L37*1.435*1.15/1720*(40/Algemeen!D$31)))</f>
        <v/>
      </c>
      <c r="V37" s="122">
        <f t="shared" si="6"/>
        <v>0</v>
      </c>
    </row>
    <row r="38" spans="1:22" x14ac:dyDescent="0.2">
      <c r="A38" s="123"/>
      <c r="B38" s="153"/>
      <c r="C38" s="154"/>
      <c r="D38" s="154"/>
      <c r="E38" s="154"/>
      <c r="F38" s="154"/>
      <c r="G38" s="154"/>
      <c r="H38" s="155"/>
      <c r="I38" s="111"/>
      <c r="J38" s="108"/>
      <c r="K38" s="108"/>
      <c r="L38" s="115"/>
      <c r="M38" s="114"/>
      <c r="N38" s="109" t="str">
        <f t="shared" si="3"/>
        <v/>
      </c>
      <c r="O38" s="110">
        <f t="shared" si="4"/>
        <v>0</v>
      </c>
      <c r="P38" s="13">
        <f t="shared" si="5"/>
        <v>0</v>
      </c>
      <c r="R38" s="181"/>
      <c r="S38" s="182"/>
      <c r="U38" s="122" t="str">
        <f>IF(L38="","",(L38*1.435*1.15/1720*(40/Algemeen!D$31)))</f>
        <v/>
      </c>
      <c r="V38" s="122">
        <f t="shared" si="6"/>
        <v>0</v>
      </c>
    </row>
    <row r="39" spans="1:22" x14ac:dyDescent="0.2">
      <c r="A39" s="123"/>
      <c r="B39" s="153"/>
      <c r="C39" s="154"/>
      <c r="D39" s="154"/>
      <c r="E39" s="154"/>
      <c r="F39" s="154"/>
      <c r="G39" s="154"/>
      <c r="H39" s="155"/>
      <c r="I39" s="111"/>
      <c r="J39" s="108"/>
      <c r="K39" s="108"/>
      <c r="L39" s="115"/>
      <c r="M39" s="114"/>
      <c r="N39" s="109" t="str">
        <f t="shared" si="3"/>
        <v/>
      </c>
      <c r="O39" s="110">
        <f t="shared" si="4"/>
        <v>0</v>
      </c>
      <c r="P39" s="13">
        <f t="shared" si="5"/>
        <v>0</v>
      </c>
      <c r="R39" s="183"/>
      <c r="S39" s="184"/>
      <c r="U39" s="122" t="str">
        <f>IF(L39="","",(L39*1.435*1.15/1720*(40/Algemeen!D$31)))</f>
        <v/>
      </c>
      <c r="V39" s="122">
        <f t="shared" si="6"/>
        <v>0</v>
      </c>
    </row>
    <row r="40" spans="1:22" x14ac:dyDescent="0.2">
      <c r="A40" s="123"/>
      <c r="B40" s="153"/>
      <c r="C40" s="154"/>
      <c r="D40" s="154"/>
      <c r="E40" s="154"/>
      <c r="F40" s="154"/>
      <c r="G40" s="154"/>
      <c r="H40" s="155"/>
      <c r="I40" s="111"/>
      <c r="J40" s="108"/>
      <c r="K40" s="108"/>
      <c r="L40" s="115"/>
      <c r="M40" s="114"/>
      <c r="N40" s="109" t="str">
        <f t="shared" si="3"/>
        <v/>
      </c>
      <c r="O40" s="110">
        <f t="shared" si="4"/>
        <v>0</v>
      </c>
      <c r="P40" s="13">
        <f t="shared" si="5"/>
        <v>0</v>
      </c>
      <c r="U40" s="122" t="str">
        <f>IF(L40="","",(L40*1.435*1.15/1720*(40/Algemeen!D$31)))</f>
        <v/>
      </c>
      <c r="V40" s="122">
        <f t="shared" si="6"/>
        <v>0</v>
      </c>
    </row>
    <row r="41" spans="1:22" x14ac:dyDescent="0.2">
      <c r="A41" s="123"/>
      <c r="B41" s="153"/>
      <c r="C41" s="154"/>
      <c r="D41" s="154"/>
      <c r="E41" s="154"/>
      <c r="F41" s="154"/>
      <c r="G41" s="154"/>
      <c r="H41" s="155"/>
      <c r="I41" s="111"/>
      <c r="J41" s="108"/>
      <c r="K41" s="108"/>
      <c r="L41" s="115"/>
      <c r="M41" s="114"/>
      <c r="N41" s="109" t="str">
        <f t="shared" si="3"/>
        <v/>
      </c>
      <c r="O41" s="110">
        <f t="shared" si="4"/>
        <v>0</v>
      </c>
      <c r="P41" s="13">
        <f t="shared" si="5"/>
        <v>0</v>
      </c>
      <c r="R41" s="167" t="s">
        <v>99</v>
      </c>
      <c r="S41" s="168"/>
      <c r="U41" s="122" t="str">
        <f>IF(L41="","",(L41*1.435*1.15/1720*(40/Algemeen!D$31)))</f>
        <v/>
      </c>
      <c r="V41" s="122">
        <f t="shared" si="6"/>
        <v>0</v>
      </c>
    </row>
    <row r="42" spans="1:22" x14ac:dyDescent="0.2">
      <c r="A42" s="123"/>
      <c r="B42" s="153"/>
      <c r="C42" s="154"/>
      <c r="D42" s="154"/>
      <c r="E42" s="154"/>
      <c r="F42" s="154"/>
      <c r="G42" s="154"/>
      <c r="H42" s="155"/>
      <c r="I42" s="111"/>
      <c r="J42" s="108"/>
      <c r="K42" s="108"/>
      <c r="L42" s="115"/>
      <c r="M42" s="114"/>
      <c r="N42" s="109" t="str">
        <f t="shared" si="3"/>
        <v/>
      </c>
      <c r="O42" s="110">
        <f t="shared" si="4"/>
        <v>0</v>
      </c>
      <c r="P42" s="13">
        <f t="shared" si="5"/>
        <v>0</v>
      </c>
      <c r="R42" s="169"/>
      <c r="S42" s="170"/>
      <c r="U42" s="122" t="str">
        <f>IF(L42="","",(L42*1.435*1.15/1720*(40/Algemeen!D$31)))</f>
        <v/>
      </c>
      <c r="V42" s="122">
        <f t="shared" si="6"/>
        <v>0</v>
      </c>
    </row>
    <row r="43" spans="1:22" x14ac:dyDescent="0.2">
      <c r="A43" s="123"/>
      <c r="B43" s="153"/>
      <c r="C43" s="154"/>
      <c r="D43" s="154"/>
      <c r="E43" s="154"/>
      <c r="F43" s="154"/>
      <c r="G43" s="154"/>
      <c r="H43" s="155"/>
      <c r="I43" s="111"/>
      <c r="J43" s="108"/>
      <c r="K43" s="108"/>
      <c r="L43" s="115"/>
      <c r="M43" s="114"/>
      <c r="N43" s="109" t="str">
        <f t="shared" si="3"/>
        <v/>
      </c>
      <c r="O43" s="110">
        <f t="shared" si="4"/>
        <v>0</v>
      </c>
      <c r="P43" s="13">
        <f t="shared" si="5"/>
        <v>0</v>
      </c>
      <c r="R43" s="169"/>
      <c r="S43" s="170"/>
      <c r="U43" s="122" t="str">
        <f>IF(L43="","",(L43*1.435*1.15/1720*(40/Algemeen!D$31)))</f>
        <v/>
      </c>
      <c r="V43" s="122">
        <f t="shared" si="6"/>
        <v>0</v>
      </c>
    </row>
    <row r="44" spans="1:22" x14ac:dyDescent="0.2">
      <c r="A44" s="123"/>
      <c r="B44" s="153"/>
      <c r="C44" s="154"/>
      <c r="D44" s="154"/>
      <c r="E44" s="154"/>
      <c r="F44" s="154"/>
      <c r="G44" s="154"/>
      <c r="H44" s="155"/>
      <c r="I44" s="111"/>
      <c r="J44" s="108"/>
      <c r="K44" s="108"/>
      <c r="L44" s="115"/>
      <c r="M44" s="114"/>
      <c r="N44" s="109" t="str">
        <f t="shared" si="3"/>
        <v/>
      </c>
      <c r="O44" s="110">
        <f t="shared" si="4"/>
        <v>0</v>
      </c>
      <c r="P44" s="13">
        <f t="shared" si="5"/>
        <v>0</v>
      </c>
      <c r="R44" s="169"/>
      <c r="S44" s="170"/>
      <c r="U44" s="122" t="str">
        <f>IF(L44="","",(L44*1.435*1.15/1720*(40/Algemeen!D$31)))</f>
        <v/>
      </c>
      <c r="V44" s="122">
        <f t="shared" si="6"/>
        <v>0</v>
      </c>
    </row>
    <row r="45" spans="1:22" x14ac:dyDescent="0.2">
      <c r="A45" s="123"/>
      <c r="B45" s="153"/>
      <c r="C45" s="154"/>
      <c r="D45" s="154"/>
      <c r="E45" s="154"/>
      <c r="F45" s="154"/>
      <c r="G45" s="154"/>
      <c r="H45" s="155"/>
      <c r="I45" s="111"/>
      <c r="J45" s="108"/>
      <c r="K45" s="108"/>
      <c r="L45" s="115"/>
      <c r="M45" s="114"/>
      <c r="N45" s="109" t="str">
        <f t="shared" si="3"/>
        <v/>
      </c>
      <c r="O45" s="110">
        <f t="shared" si="4"/>
        <v>0</v>
      </c>
      <c r="P45" s="13">
        <f t="shared" si="5"/>
        <v>0</v>
      </c>
      <c r="R45" s="169"/>
      <c r="S45" s="170"/>
      <c r="U45" s="122" t="str">
        <f>IF(L45="","",(L45*1.435*1.15/1720*(40/Algemeen!D$31)))</f>
        <v/>
      </c>
      <c r="V45" s="122">
        <f t="shared" si="6"/>
        <v>0</v>
      </c>
    </row>
    <row r="46" spans="1:22" x14ac:dyDescent="0.2">
      <c r="A46" s="123"/>
      <c r="B46" s="153"/>
      <c r="C46" s="154"/>
      <c r="D46" s="154"/>
      <c r="E46" s="154"/>
      <c r="F46" s="154"/>
      <c r="G46" s="154"/>
      <c r="H46" s="155"/>
      <c r="I46" s="111"/>
      <c r="J46" s="108"/>
      <c r="K46" s="108"/>
      <c r="L46" s="115"/>
      <c r="M46" s="114"/>
      <c r="N46" s="109" t="str">
        <f t="shared" si="3"/>
        <v/>
      </c>
      <c r="O46" s="110">
        <f t="shared" si="4"/>
        <v>0</v>
      </c>
      <c r="P46" s="13">
        <f t="shared" si="5"/>
        <v>0</v>
      </c>
      <c r="R46" s="171"/>
      <c r="S46" s="172"/>
      <c r="U46" s="122" t="str">
        <f>IF(L46="","",(L46*1.435*1.15/1720*(40/Algemeen!D$31)))</f>
        <v/>
      </c>
      <c r="V46" s="122">
        <f t="shared" si="6"/>
        <v>0</v>
      </c>
    </row>
  </sheetData>
  <sheetProtection algorithmName="SHA-512" hashValue="ub9/m33GiBSulJTGBR+7Z515EBE+kFVEsoh+jPjzmSqSUMdrjBVPvHOU4IcI0Xeitvs0DEYaNKiv+XLuJDAC2w==" saltValue="Yv1Zpx5LHly4auv6+LSylg==" spinCount="100000" sheet="1" objects="1" scenarios="1"/>
  <mergeCells count="40">
    <mergeCell ref="R41:S46"/>
    <mergeCell ref="B44:H44"/>
    <mergeCell ref="B45:H45"/>
    <mergeCell ref="B46:H46"/>
    <mergeCell ref="R16:S29"/>
    <mergeCell ref="R31:S39"/>
    <mergeCell ref="B30:H30"/>
    <mergeCell ref="B31:H31"/>
    <mergeCell ref="B32:H32"/>
    <mergeCell ref="B33:H33"/>
    <mergeCell ref="B20:H20"/>
    <mergeCell ref="B21:H21"/>
    <mergeCell ref="B22:H22"/>
    <mergeCell ref="B23:H23"/>
    <mergeCell ref="B24:H24"/>
    <mergeCell ref="B25:H25"/>
    <mergeCell ref="R3:U3"/>
    <mergeCell ref="A1:B1"/>
    <mergeCell ref="C1:P1"/>
    <mergeCell ref="B14:H14"/>
    <mergeCell ref="R14:S14"/>
    <mergeCell ref="B15:H15"/>
    <mergeCell ref="B16:H16"/>
    <mergeCell ref="B17:H17"/>
    <mergeCell ref="B18:H18"/>
    <mergeCell ref="B19:H19"/>
    <mergeCell ref="B26:H26"/>
    <mergeCell ref="B27:H27"/>
    <mergeCell ref="B28:H28"/>
    <mergeCell ref="B29:H29"/>
    <mergeCell ref="B34:H34"/>
    <mergeCell ref="B40:H40"/>
    <mergeCell ref="B41:H41"/>
    <mergeCell ref="B42:H42"/>
    <mergeCell ref="B43:H43"/>
    <mergeCell ref="B35:H35"/>
    <mergeCell ref="B36:H36"/>
    <mergeCell ref="B37:H37"/>
    <mergeCell ref="B38:H38"/>
    <mergeCell ref="B39:H39"/>
  </mergeCells>
  <conditionalFormatting sqref="K15:K46">
    <cfRule type="containsText" dxfId="13" priority="1" operator="containsText" text="IKS">
      <formula>NOT(ISERROR(SEARCH("IKS",K15)))</formula>
    </cfRule>
    <cfRule type="containsText" dxfId="12" priority="2" operator="containsText" text="Eigen arbeid">
      <formula>NOT(ISERROR(SEARCH("Eigen arbeid",K15)))</formula>
    </cfRule>
    <cfRule type="containsText" dxfId="11" priority="3" operator="containsText" text="Loonkosten">
      <formula>NOT(ISERROR(SEARCH("Loonkosten",K15)))</formula>
    </cfRule>
  </conditionalFormatting>
  <dataValidations count="8">
    <dataValidation type="list" allowBlank="1" showInputMessage="1" showErrorMessage="1" sqref="K15:K46" xr:uid="{3913FDA9-AAC0-4D43-B242-BB1B42F26C5C}">
      <formula1>"Loonkosten, IKS, Eigen arbeid"</formula1>
    </dataValidation>
    <dataValidation allowBlank="1" showInputMessage="1" showErrorMessage="1" prompt="Het tarief voor onbetaalde eigen arbeid is vastgesteld op € 35 per uur" sqref="N15" xr:uid="{696E62E3-DDB2-458C-B0F5-0FECE4A1C118}"/>
    <dataValidation allowBlank="1" showInputMessage="1" showErrorMessage="1" prompt="Heeft u via het RvO.nl een goedgekeurde Integrale Kosten Systematiek? Dan vult u de door een accountant berekende uurtarieven per functie(groep) hier in" sqref="M16:M46" xr:uid="{15349A28-147F-4683-B39C-E20FEB3EB6A6}"/>
    <dataValidation allowBlank="1" showInputMessage="1" showErrorMessage="1" prompt="Voer een bruto jaarloon in wat overeenkomt met de  functie(groep). Dit hoeft niet op persoonsniveau. U mag alvast rekening houden met loonsverhoging voor de komende jaren indien het project meerdere jaren duurt." sqref="L15:L46" xr:uid="{BD342E7A-970E-4A7C-B056-FA25C4178B4F}"/>
    <dataValidation type="list" allowBlank="1" showInputMessage="1" showErrorMessage="1" prompt="Selecteer via het drop-down menu welk werkpakket het betreft" sqref="A15" xr:uid="{B75DEE2A-4EF5-4D97-8D53-9883F37BDFC7}">
      <formula1>"1,2,3,4,5,6,7,8"</formula1>
    </dataValidation>
    <dataValidation type="list" allowBlank="1" showInputMessage="1" showErrorMessage="1" sqref="A16:A46" xr:uid="{6F1FB5BD-1191-493A-A0BB-3AC709FA631A}">
      <formula1>"1,2,3,4,5,6,7,8"</formula1>
    </dataValidation>
    <dataValidation allowBlank="1" showInputMessage="1" showErrorMessage="1" prompt="Geef hier aan vanuit welke functie(groep) de werkzaamheden worden gedaan. Bijvoorbeeld: projectleider, medewerker administratie, medewerker communicatie, onderzoeker, engineer, laborant" sqref="J15" xr:uid="{880A9209-643A-4AF9-ACF6-FC2886147EF1}"/>
    <dataValidation allowBlank="1" showInputMessage="1" showErrorMessage="1" prompt="Heeft u via het RvO.nl een goedgekeurde Integrale Kosten Systematiek? Dan vult u de door een accountant berekende/te berekenen uurtarieven per functie(groep) hier in. U mag rekening houden met loonsverhoging voor de komende jaren." sqref="M15" xr:uid="{05C440A5-BBCB-41C1-9B11-61E1C2419529}"/>
  </dataValidations>
  <pageMargins left="0.6692913385826772" right="0.6692913385826772" top="0.55118110236220474" bottom="0.55118110236220474" header="0.31496062992125984" footer="0.31496062992125984"/>
  <pageSetup paperSize="9" scale="58"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tabColor rgb="FF00B050"/>
    <pageSetUpPr fitToPage="1"/>
  </sheetPr>
  <dimension ref="A1:V46"/>
  <sheetViews>
    <sheetView showGridLines="0" zoomScaleNormal="100" workbookViewId="0">
      <selection activeCell="A15" sqref="A15"/>
    </sheetView>
  </sheetViews>
  <sheetFormatPr defaultColWidth="9" defaultRowHeight="12" x14ac:dyDescent="0.2"/>
  <cols>
    <col min="1" max="1" width="6.75" style="107" customWidth="1"/>
    <col min="2" max="2" width="38.75" style="107" bestFit="1" customWidth="1"/>
    <col min="3" max="3" width="12.625" style="107" customWidth="1"/>
    <col min="4" max="6" width="12.625" style="124" customWidth="1"/>
    <col min="7" max="16" width="12.625" style="107" customWidth="1"/>
    <col min="17" max="17" width="4.125" style="107" customWidth="1"/>
    <col min="18" max="18" width="17.5" style="107" customWidth="1"/>
    <col min="19" max="19" width="14.5" style="107" customWidth="1"/>
    <col min="20" max="20" width="9" style="107"/>
    <col min="21" max="22" width="9" style="122" customWidth="1"/>
    <col min="23" max="16384" width="9" style="107"/>
  </cols>
  <sheetData>
    <row r="1" spans="1:22" ht="15.75" x14ac:dyDescent="0.25">
      <c r="A1" s="159" t="s">
        <v>43</v>
      </c>
      <c r="B1" s="160"/>
      <c r="C1" s="161" t="str">
        <f>IF(Algemeen!B32="","",Algemeen!B32)</f>
        <v/>
      </c>
      <c r="D1" s="162"/>
      <c r="E1" s="162"/>
      <c r="F1" s="162"/>
      <c r="G1" s="162"/>
      <c r="H1" s="162"/>
      <c r="I1" s="162"/>
      <c r="J1" s="162"/>
      <c r="K1" s="162"/>
      <c r="L1" s="162"/>
      <c r="M1" s="162"/>
      <c r="N1" s="162"/>
      <c r="O1" s="162"/>
      <c r="P1" s="163"/>
    </row>
    <row r="2" spans="1:22" x14ac:dyDescent="0.2">
      <c r="A2" s="107" t="s">
        <v>14</v>
      </c>
    </row>
    <row r="3" spans="1:22" s="124" customFormat="1" ht="72" x14ac:dyDescent="0.2">
      <c r="A3" s="131" t="s">
        <v>103</v>
      </c>
      <c r="B3" s="131" t="s">
        <v>36</v>
      </c>
      <c r="C3" s="131" t="s">
        <v>118</v>
      </c>
      <c r="D3" s="131" t="s">
        <v>128</v>
      </c>
      <c r="E3" s="131" t="s">
        <v>119</v>
      </c>
      <c r="F3" s="131" t="s">
        <v>120</v>
      </c>
      <c r="G3" s="131" t="s">
        <v>121</v>
      </c>
      <c r="H3" s="131" t="s">
        <v>122</v>
      </c>
      <c r="I3" s="131" t="s">
        <v>123</v>
      </c>
      <c r="J3" s="131" t="s">
        <v>124</v>
      </c>
      <c r="K3" s="131" t="s">
        <v>125</v>
      </c>
      <c r="L3" s="131" t="s">
        <v>129</v>
      </c>
      <c r="M3" s="131" t="s">
        <v>126</v>
      </c>
      <c r="N3" s="131" t="s">
        <v>127</v>
      </c>
      <c r="O3" s="131" t="s">
        <v>130</v>
      </c>
      <c r="P3" s="131" t="s">
        <v>15</v>
      </c>
      <c r="R3" s="156"/>
      <c r="S3" s="156"/>
      <c r="T3" s="156"/>
      <c r="U3" s="156"/>
      <c r="V3" s="122"/>
    </row>
    <row r="4" spans="1:22" ht="11.25" customHeight="1" x14ac:dyDescent="0.2">
      <c r="A4" s="14">
        <v>1</v>
      </c>
      <c r="B4" s="105" t="str">
        <f>Algemeen!B35</f>
        <v>Coördinatiekosten van het samenwerkingsverband</v>
      </c>
      <c r="C4" s="15">
        <f>IF((A15=1),P15,0)+IF((A16=1),P16,0)+IF((A17=1),P17,0)+IF((A18=1),P18,0)+IF((A19=1),P19,0)+IF((A20=1),P20,0)+IF((A21=1),P21,0)+IF((A22=1),P22,0)+IF((A23=1),P23,0)+IF((A24=1),P24,0)+IF((A25=1),P25,0)+IF((A26=1),P26,0)+IF((A27=1),P27,0)+IF((A28=1),P28,0)+IF((A29=1),P29,0)+IF((A30=1),P30,0)+IF((A31=1),P31,0)+IF((A32=1),P32,0)+IF((A33=1),P33,0)+IF((A34=1),P34,0)+IF((A35=1),P35,0)+IF((A36=1),P36,0)+IF((A37=1),P37,0)+IF((A38=1),P38,0)+IF((A39=1),P39,0)+IF((A40=1),P40,0)+IF((A41=1),P41,0)+IF((A42=1),P42,0)+IF((A43=1),P43,0)+IF((A44=1),P44,0)+IF((A45=1),P45,0)+IF((A46=1),P46,0)</f>
        <v>0</v>
      </c>
      <c r="D4" s="9"/>
      <c r="E4" s="25"/>
      <c r="F4" s="25"/>
      <c r="G4" s="25"/>
      <c r="H4" s="25"/>
      <c r="I4" s="25"/>
      <c r="J4" s="25"/>
      <c r="K4" s="25"/>
      <c r="L4" s="25"/>
      <c r="M4" s="25"/>
      <c r="N4" s="25"/>
      <c r="O4" s="25"/>
      <c r="P4" s="8">
        <f>C4+D4+E4+F4+G4+H4+J4+K4+L4+M4+N4+O4+I4</f>
        <v>0</v>
      </c>
    </row>
    <row r="5" spans="1:22" x14ac:dyDescent="0.2">
      <c r="A5" s="14">
        <v>2</v>
      </c>
      <c r="B5" s="105" t="str">
        <f>Algemeen!B36</f>
        <v>Verspreiden van de resultaten van het project</v>
      </c>
      <c r="C5" s="15">
        <f>IF((A15=2)*AND(I15&gt;0),P15,0)+IF((A16=2)*AND(I16&gt;0),P16,0)+IF((A17=2)*AND(I17&gt;0),P17,0)+IF((A18=2)*AND(I18&gt;0),P18,0)+IF((A19=2)*AND(I19&gt;0),P19,0)+IF((A20=2)*AND(I20&gt;0),P20,0)+IF((A21=2)*AND(I21&gt;0),P21,0)+IF((A22=2)*AND(I22&gt;0),P22,0)+IF((A23=2)*AND(I23&gt;0),P23,0)+IF((A24=2)*AND(I24&gt;0),P24,0)+IF((A25=2)*AND(I25&gt;0),P25,0)+IF((A26=2)*AND(I26&gt;0),P26,0)+IF((A27=2)*AND(I27&gt;0),P27,0)+IF((A28=2)*AND(I28&gt;0),P28,0)+IF((A29=2)*AND(I29&gt;0),P29,0)+IF((A30=2)*AND(I30&gt;0),P30,0)+IF((A31=2)*AND(I31&gt;0),P31,0)+IF((A32=2)*AND(I32&gt;0),P32,0)+IF((A33=2)*AND(I33&gt;0),P33,0)+IF((A34=2)*AND(I34&gt;0),P34,0)+IF((A35=2)*AND(I35&gt;0),P35,0)+IF((A36=2)*AND(I36&gt;0),P36,0)+IF((A37=2)*AND(I37&gt;0),P37,0)+IF((A38=2)*AND(I38&gt;0),P38,0)+IF((A39=2)*AND(I39&gt;0),P39,0)+IF((A40=2)*AND(I40&gt;0),P40,0)+IF((A41=2)*AND(I41&gt;0),P41,0)+IF((A42=2)*AND(I42&gt;0),P42,0)+IF((A43=2)*AND(I43&gt;0),P43,0)+IF((A44=2),P44,0)+IF((A45=2),P45,0)+IF((A46=2),P45,0)</f>
        <v>0</v>
      </c>
      <c r="D5" s="26"/>
      <c r="E5" s="9"/>
      <c r="F5" s="25"/>
      <c r="G5" s="25"/>
      <c r="H5" s="25"/>
      <c r="I5" s="25"/>
      <c r="J5" s="25"/>
      <c r="K5" s="25"/>
      <c r="L5" s="25"/>
      <c r="M5" s="25"/>
      <c r="N5" s="25"/>
      <c r="O5" s="25"/>
      <c r="P5" s="8">
        <f t="shared" ref="P5:P11" si="0">C5+D5+E5+F5+G5+H5+J5+K5+L5+M5+N5+O5+I5</f>
        <v>0</v>
      </c>
    </row>
    <row r="6" spans="1:22" x14ac:dyDescent="0.2">
      <c r="A6" s="14">
        <v>3</v>
      </c>
      <c r="B6" s="105" t="str">
        <f>Algemeen!B37</f>
        <v>Projectmanagement en projectadministratie</v>
      </c>
      <c r="C6" s="15">
        <f>IF((A15=3)*AND(I15&gt;0),P15,0)+IF((A16=3)*AND(I16&gt;0),P16,0)+IF((A17=3)*AND(I17&gt;0),P17,0)+IF((A18=3)*AND(I18&gt;0),P18,0)+IF((A19=3)*AND(I19&gt;0),P19,0)+IF((A20=3)*AND(I20&gt;0),P20,0)+IF((A21=3)*AND(I21&gt;0),P21,0)+IF((A22=3)*AND(I22&gt;0),P22,0)+IF((A23=3)*AND(I23&gt;0),P23,0)+IF((A24=3)*AND(I24&gt;0),P24,0)+IF((A25=3)*AND(I25&gt;0),P25,0)+IF((A26=3)*AND(I26&gt;0),P26,0)+IF((A27=3)*AND(I27&gt;0),P27,0)+IF((A28=3)*AND(I28&gt;0),P28,0)+IF((A29=3)*AND(I29&gt;0),P29,0)+IF((A30=3)*AND(I30&gt;0),P30,0)+IF((A31=3)*AND(I31&gt;0),P31,0)+IF((A32=3)*AND(I32&gt;0),P32,0)+IF((A33=3)*AND(I33&gt;0),P33,0)+IF((A34=3)*AND(I34&gt;0),P34,0)+IF((A35=3)*AND(I35&gt;0),P35,0)+IF((A36=3)*AND(I36&gt;0),P36,0)+IF((A37=3)*AND(I37&gt;0),P37,0)+IF((A38=3)*AND(I38&gt;0),P38,0)+IF((A39=3)*AND(I39&gt;0),P39,0)+IF((A40=3)*AND(I40&gt;0),P40,0)+IF((A41=3)*AND(I41&gt;0),P41,0)+IF((A42=3)*AND(I42&gt;0),P42,0)+IF((A43=3)*AND(I43&gt;0),P43,0)+IF((A44=3)*AND(I44&gt;0),P44,0)+IF((A45=3),P45,0)+IF((A46=3),P46,0)</f>
        <v>0</v>
      </c>
      <c r="D6" s="26"/>
      <c r="E6" s="25"/>
      <c r="F6" s="9"/>
      <c r="G6" s="25"/>
      <c r="H6" s="25"/>
      <c r="I6" s="25"/>
      <c r="J6" s="25"/>
      <c r="K6" s="25"/>
      <c r="L6" s="25"/>
      <c r="M6" s="25"/>
      <c r="N6" s="25"/>
      <c r="O6" s="25"/>
      <c r="P6" s="8">
        <f t="shared" si="0"/>
        <v>0</v>
      </c>
    </row>
    <row r="7" spans="1:22" x14ac:dyDescent="0.2">
      <c r="A7" s="14">
        <v>4</v>
      </c>
      <c r="B7" s="105" t="str">
        <f>Algemeen!B38</f>
        <v>Investeringen + kosten die daar betrekking op hebben</v>
      </c>
      <c r="C7" s="15">
        <f>IF((A15=4),P15,0)+IF((A16=4),P16,0)+IF((A17=4),P17,0)+IF((A18=4),P18,0)+IF((A19=4),P19,0)+IF((A20=4),P20,0)+IF((A21=4),P21,0)+IF((A22=4),P22,0)+IF((A23=4),P23,0)+IF((A24=4),P24,0)+IF((A25=4),P25,0)+IF((A26=4),P26,0)+IF((A27=4),P27,0)+IF((A28=4),P28,0)+IF((A29=4),P29,0)+IF((A30=4),P30,0)+IF((A31=4),P31,0)+IF((A32=4),P32,0)+IF((A33=4),P33,0)+IF((A34=4),P34,0)+IF((A35=4),P35,0)+IF((A36=4),P36,0)+IF((A37=4),P37,0)+IF((A38=4),P38,0)+IF((A39=4),P39,0)+IF((A40=4),P40,0)+IF((A41=4),P41,0)+IF((A42=4),P42,0)+IF((A43=4),P43,0)+IF((A44=4),P44,0)+IF((A45=4),P45,0)+IF((A46=4),P46,0)</f>
        <v>0</v>
      </c>
      <c r="D7" s="26"/>
      <c r="E7" s="25"/>
      <c r="F7" s="25"/>
      <c r="G7" s="9"/>
      <c r="H7" s="9"/>
      <c r="I7" s="9"/>
      <c r="J7" s="9"/>
      <c r="K7" s="9"/>
      <c r="L7" s="9"/>
      <c r="M7" s="9"/>
      <c r="N7" s="9"/>
      <c r="O7" s="25"/>
      <c r="P7" s="8">
        <f t="shared" si="0"/>
        <v>0</v>
      </c>
    </row>
    <row r="8" spans="1:22" x14ac:dyDescent="0.2">
      <c r="A8" s="14">
        <v>5</v>
      </c>
      <c r="B8" s="105" t="str">
        <f>Algemeen!B39</f>
        <v>Investeringen + kosten die daar betrekking op hebben</v>
      </c>
      <c r="C8" s="15">
        <f>IF((A15=5)*AND(I15&gt;0),P15,0)+IF((A16=5)*AND(I16&gt;0),P16,0)+IF((A17=5)*AND(I17&gt;0),P17,0)+IF((A18=5)*AND(I18&gt;0),P18,0)+IF((A19=5)*AND(I19&gt;0),P19,0)+IF((A20=5)*AND(I20&gt;0),P20,0)+IF((A21=5)*AND(I21&gt;0),P21,0)+IF((A22=5)*AND(I22&gt;0),P22,0)+IF((A23=5)*AND(I23&gt;0),P23,0)+IF((A24=5)*AND(I24&gt;0),P24,0)+IF((A25=5)*AND(I25&gt;0),P25,0)+IF((A26=5)*AND(I26&gt;0),P26,0)+IF((A27=5)*AND(I27&gt;0),P27,0)+IF((A28=5)*AND(I28&gt;0),P28,0)+IF((A29=5)*AND(I29&gt;0),P29,0)+IF((A30=5)*AND(I30&gt;0),P30,0)+IF((A31=5)*AND(I31&gt;0),P31,0)+IF((A32=5)*AND(I32&gt;0),P32,0)+IF((A33=5)*AND(I33&gt;0),P33,0)+IF((A34=5)*AND(I34&gt;0),P34,0)+IF((A35=5)*AND(I35&gt;0),P35,0)+IF((A36=5)*AND(I36&gt;0),P36,0)+IF((A37=5)*AND(I37&gt;0),P37,0)+IF((A38=5)*AND(I38&gt;0),P38,0)+IF((A39=5)*AND(I39&gt;0),P39,0)+IF((A40=5)*AND(I40&gt;0),P40,0)+IF((A41=5)*AND(I41&gt;0),P41,0)+IF((A42=5)*AND(I42&gt;0),P42,0)+IF((A43=5)*AND(I43&gt;0),P43,0)+IF((A44=5)*AND(I44&gt;0),P44,0)+IF((A45=5),P45,0)+IF((A46=5),P46,0)</f>
        <v>0</v>
      </c>
      <c r="D8" s="26"/>
      <c r="E8" s="25"/>
      <c r="F8" s="25"/>
      <c r="G8" s="9"/>
      <c r="H8" s="9"/>
      <c r="I8" s="9"/>
      <c r="J8" s="9"/>
      <c r="K8" s="9"/>
      <c r="L8" s="9"/>
      <c r="M8" s="9"/>
      <c r="N8" s="9"/>
      <c r="O8" s="25"/>
      <c r="P8" s="8">
        <f t="shared" si="0"/>
        <v>0</v>
      </c>
    </row>
    <row r="9" spans="1:22" x14ac:dyDescent="0.2">
      <c r="A9" s="14">
        <v>6</v>
      </c>
      <c r="B9" s="105" t="str">
        <f>IF(Algemeen!B40="","",Algemeen!B40)</f>
        <v/>
      </c>
      <c r="C9" s="15">
        <f>IF((A15=6)*AND(I15&gt;0),P15,0)+IF((A16=6)*AND(I16&gt;0),P16,0)+IF((A17=6)*AND(I17&gt;0),P17,0)+IF((A18=6)*AND(I18&gt;0),P18,0)+IF((A19=6)*AND(I19&gt;0),P19,0)+IF((A20=6)*AND(I20&gt;0),P20,0)+IF((A21=6)*AND(I21&gt;0),P21,0)+IF((A22=6)*AND(I22&gt;0),P22,0)+IF((A23=6)*AND(I23&gt;0),P23,0)+IF((A24=6)*AND(I24&gt;0),P24,0)+IF((A25=6)*AND(I25&gt;0),P25,0)+IF((A26=6)*AND(I26&gt;0),P26,0)+IF((A27=6)*AND(I27&gt;0),P27,0)+IF((A28=6)*AND(I28&gt;0),P28,0)+IF((A29=6)*AND(I29&gt;0),P29,0)+IF((A30=6)*AND(I30&gt;0),P30,0)+IF((A31=6)*AND(I31&gt;0),P31,0)+IF((A32=6)*AND(I32&gt;0),P32,0)+IF((A33=6)*AND(I33&gt;0),P33,0)+IF((A34=6)*AND(I34&gt;0),P34,0)+IF((A35=6)*AND(I35&gt;0),P35,0)+IF((A36=6)*AND(I36&gt;0),P36,0)+IF((A37=6)*AND(I37&gt;0),P37,0)+IF((A38=6)*AND(I38&gt;0),P38,0)+IF((A39=6)*AND(I39&gt;0),P39,0)+IF((A40=6)*AND(I40&gt;0),P40,0)+IF((A41=6)*AND(I41&gt;0),P41,0)+IF((A42=6)*AND(I42&gt;0),P42,0)+IF((A43=6)*AND(I43&gt;0),P43,0)+IF((A44=6)*AND(I44&gt;0),P44,0)+IF((A45=6),P45,0)+IF((A46=6),P46,0)</f>
        <v>0</v>
      </c>
      <c r="D9" s="26"/>
      <c r="E9" s="25"/>
      <c r="F9" s="25"/>
      <c r="G9" s="25"/>
      <c r="H9" s="25"/>
      <c r="I9" s="25"/>
      <c r="J9" s="25"/>
      <c r="K9" s="25"/>
      <c r="L9" s="25"/>
      <c r="M9" s="25"/>
      <c r="N9" s="25"/>
      <c r="O9" s="9"/>
      <c r="P9" s="8">
        <f t="shared" si="0"/>
        <v>0</v>
      </c>
    </row>
    <row r="10" spans="1:22" x14ac:dyDescent="0.2">
      <c r="A10" s="14">
        <v>7</v>
      </c>
      <c r="B10" s="105" t="str">
        <f>IF(Algemeen!B41="","",Algemeen!B41)</f>
        <v/>
      </c>
      <c r="C10" s="15">
        <f>IF((A15=7)*AND(I15&gt;0),P15,0)+IF((A16=7)*AND(I16&gt;0),P16,0)+IF((A17=7)*AND(I17&gt;0),P17,0)+IF((A18=7)*AND(I18&gt;0),P18,0)+IF((A19=7)*AND(I19&gt;0),P19,0)+IF((A20=7)*AND(I20&gt;0),P20,0)+IF((A21=7)*AND(I21&gt;0),P21,0)+IF((A22=7)*AND(I22&gt;0),P22,0)+IF((A23=7)*AND(I23&gt;0),P23,0)+IF((A24=7)*AND(I24&gt;0),P24,0)+IF((A25=7)*AND(I25&gt;0),P25,0)+IF((A26=7)*AND(I26&gt;0),P26,0)+IF((A27=7)*AND(I27&gt;0),P27,0)+IF((A28=7)*AND(I28&gt;0),P28,0)+IF((A29=7)*AND(I29&gt;0),P29,0)+IF((A30=7)*AND(I30&gt;0),P30,0)+IF((A31=7)*AND(I31&gt;0),P31,0)+IF((A32=7)*AND(I32&gt;0),P32,0)+IF((A33=7)*AND(I33&gt;0),P33,0)+IF((A34=7)*AND(I34&gt;0),P34,0)+IF((A35=7)*AND(I35&gt;0),P35,0)+IF((A36=7)*AND(I36&gt;0),P36,0)+IF((A37=7)*AND(I37&gt;0),P37,0)+IF((A38=7)*AND(I38&gt;0),P38,0)+IF((A39=7)*AND(I39&gt;0),P39,0)+IF((A40=7)*AND(I40&gt;0),P40,0)+IF((A41=7)*AND(I41&gt;0),P41,0)+IF((A42=7)*AND(I42&gt;0),P42,0)+IF((A43=7)*AND(I43&gt;0),P43,0)+IF((A44=7)*AND(I44&gt;0),P44,0)+IF((A45=7),P45,0)+IF((A46=7),P46,0)</f>
        <v>0</v>
      </c>
      <c r="D10" s="26"/>
      <c r="E10" s="25"/>
      <c r="F10" s="25"/>
      <c r="G10" s="25"/>
      <c r="H10" s="25"/>
      <c r="I10" s="25"/>
      <c r="J10" s="25"/>
      <c r="K10" s="25"/>
      <c r="L10" s="25"/>
      <c r="M10" s="25"/>
      <c r="N10" s="25"/>
      <c r="O10" s="9"/>
      <c r="P10" s="8">
        <f t="shared" si="0"/>
        <v>0</v>
      </c>
    </row>
    <row r="11" spans="1:22" x14ac:dyDescent="0.2">
      <c r="A11" s="14">
        <v>8</v>
      </c>
      <c r="B11" s="105" t="str">
        <f>IF(Algemeen!B42="","",Algemeen!B42)</f>
        <v/>
      </c>
      <c r="C11" s="15">
        <f>IF((A15=8),P15,0)+IF((A16=8),P16,0)+IF((A17=8),P17,0)+IF((A18=8),P18,0)+IF((A19=8),P19,0)+IF((A20=8),P20,0)+IF((A21=8),P21,0)+IF((A22=8),P22,0)+IF((A23=8),P23,0)+IF((A24=8),P24,0)+IF((A25=8),P25,0)+IF((A26=8),P26,0)+IF((A27=8),P27,0)+IF((A28=8),P28,0)+IF((A29=8),P29,0)+IF((A30=8),P30,0)+IF((A31=8),P31,0)+IF((A32=8),P32,0)+IF((A33=8),P33,0)+IF((A34=8),P34,0)+IF((A35=8),P35,0)+IF((A36=8),P36,0)+IF((A37=8),P37,0)+IF((A38=8),P38,0)+IF((A39=8),P39,0)+IF((A40=8),P40,0)+IF((A41=8),P41,0)+IF((A42=8),P42,0)+IF((A43=8),P43,0)+IF((A44=8),P44,0)+IF((A45=8),P45,0)+IF((A46=8),P46,0)</f>
        <v>0</v>
      </c>
      <c r="D11" s="26"/>
      <c r="E11" s="25"/>
      <c r="F11" s="25"/>
      <c r="G11" s="25"/>
      <c r="H11" s="25"/>
      <c r="I11" s="25"/>
      <c r="J11" s="25"/>
      <c r="K11" s="25"/>
      <c r="L11" s="25"/>
      <c r="M11" s="25"/>
      <c r="N11" s="25"/>
      <c r="O11" s="9"/>
      <c r="P11" s="8">
        <f t="shared" si="0"/>
        <v>0</v>
      </c>
    </row>
    <row r="12" spans="1:22" x14ac:dyDescent="0.2">
      <c r="A12" s="11" t="s">
        <v>16</v>
      </c>
      <c r="B12" s="106"/>
      <c r="C12" s="12">
        <f t="shared" ref="C12:K12" si="1">C4+C5+C6+C7+C8+C9+C10+C11</f>
        <v>0</v>
      </c>
      <c r="D12" s="12">
        <f t="shared" si="1"/>
        <v>0</v>
      </c>
      <c r="E12" s="12">
        <f t="shared" si="1"/>
        <v>0</v>
      </c>
      <c r="F12" s="12">
        <f t="shared" si="1"/>
        <v>0</v>
      </c>
      <c r="G12" s="12">
        <f t="shared" si="1"/>
        <v>0</v>
      </c>
      <c r="H12" s="12">
        <f t="shared" si="1"/>
        <v>0</v>
      </c>
      <c r="I12" s="12">
        <f t="shared" si="1"/>
        <v>0</v>
      </c>
      <c r="J12" s="12">
        <f t="shared" si="1"/>
        <v>0</v>
      </c>
      <c r="K12" s="12">
        <f t="shared" si="1"/>
        <v>0</v>
      </c>
      <c r="L12" s="12">
        <f t="shared" ref="L12" si="2">L4+L5+L6+L7+L8+L9+L10+L11</f>
        <v>0</v>
      </c>
      <c r="M12" s="12">
        <f>M4+M5+M6+M7+M8+M9+M10+M11</f>
        <v>0</v>
      </c>
      <c r="N12" s="12">
        <f>N4+N5+N6+N7+N8+N9+N10+N11</f>
        <v>0</v>
      </c>
      <c r="O12" s="12">
        <f>O4+O5+O6+O7+O8+O9+O10+O11</f>
        <v>0</v>
      </c>
      <c r="P12" s="12">
        <f>P4+P5+P6+P7+P8+P9+P10+P11</f>
        <v>0</v>
      </c>
    </row>
    <row r="13" spans="1:22" x14ac:dyDescent="0.2">
      <c r="J13" s="4"/>
      <c r="K13" s="4"/>
    </row>
    <row r="14" spans="1:22" s="124" customFormat="1" ht="60" x14ac:dyDescent="0.2">
      <c r="A14" s="132" t="s">
        <v>103</v>
      </c>
      <c r="B14" s="164" t="s">
        <v>147</v>
      </c>
      <c r="C14" s="165"/>
      <c r="D14" s="165"/>
      <c r="E14" s="165"/>
      <c r="F14" s="165"/>
      <c r="G14" s="165"/>
      <c r="H14" s="166"/>
      <c r="I14" s="132" t="s">
        <v>146</v>
      </c>
      <c r="J14" s="133" t="s">
        <v>105</v>
      </c>
      <c r="K14" s="133" t="s">
        <v>132</v>
      </c>
      <c r="L14" s="134" t="s">
        <v>133</v>
      </c>
      <c r="M14" s="135" t="s">
        <v>95</v>
      </c>
      <c r="N14" s="136" t="s">
        <v>96</v>
      </c>
      <c r="O14" s="132" t="s">
        <v>97</v>
      </c>
      <c r="P14" s="132" t="s">
        <v>102</v>
      </c>
      <c r="R14" s="157" t="s">
        <v>101</v>
      </c>
      <c r="S14" s="158"/>
      <c r="U14" s="122"/>
      <c r="V14" s="122"/>
    </row>
    <row r="15" spans="1:22" ht="11.25" customHeight="1" x14ac:dyDescent="0.2">
      <c r="A15" s="123"/>
      <c r="B15" s="153"/>
      <c r="C15" s="154"/>
      <c r="D15" s="154"/>
      <c r="E15" s="154"/>
      <c r="F15" s="154"/>
      <c r="G15" s="154"/>
      <c r="H15" s="155"/>
      <c r="I15" s="111"/>
      <c r="J15" s="108"/>
      <c r="K15" s="108"/>
      <c r="L15" s="115"/>
      <c r="M15" s="114"/>
      <c r="N15" s="109" t="str">
        <f t="shared" ref="N15:N46" si="3">IF(K15="Eigen arbeid",35,"")</f>
        <v/>
      </c>
      <c r="O15" s="110">
        <f t="shared" ref="O15:O46" si="4">IF(K15="Loonkosten",(V15),IF(K15="Eigen arbeid",N15,IF(K15="IKS",M15,0)))</f>
        <v>0</v>
      </c>
      <c r="P15" s="13">
        <f t="shared" ref="P15:P46" si="5">IF(I15="",0,O15*I15)</f>
        <v>0</v>
      </c>
      <c r="U15" s="122" t="str">
        <f>IF(L15="","",(L15*1.435*1.15/1720*(40/Algemeen!D$32)))</f>
        <v/>
      </c>
      <c r="V15" s="122">
        <f>IF(U15="",0,(ROUNDUP(U15,2)))</f>
        <v>0</v>
      </c>
    </row>
    <row r="16" spans="1:22" x14ac:dyDescent="0.2">
      <c r="A16" s="123"/>
      <c r="B16" s="153"/>
      <c r="C16" s="154"/>
      <c r="D16" s="154"/>
      <c r="E16" s="154"/>
      <c r="F16" s="154"/>
      <c r="G16" s="154"/>
      <c r="H16" s="155"/>
      <c r="I16" s="111"/>
      <c r="J16" s="108"/>
      <c r="K16" s="108"/>
      <c r="L16" s="115"/>
      <c r="M16" s="114"/>
      <c r="N16" s="109" t="str">
        <f t="shared" si="3"/>
        <v/>
      </c>
      <c r="O16" s="110">
        <f t="shared" si="4"/>
        <v>0</v>
      </c>
      <c r="P16" s="13">
        <f t="shared" si="5"/>
        <v>0</v>
      </c>
      <c r="R16" s="173" t="s">
        <v>100</v>
      </c>
      <c r="S16" s="174"/>
      <c r="U16" s="122" t="str">
        <f>IF(L16="","",(L16*1.435*1.15/1720*(40/Algemeen!D$32)))</f>
        <v/>
      </c>
      <c r="V16" s="122">
        <f t="shared" ref="V16:V46" si="6">IF(U16="",0,(ROUNDUP(U16,2)))</f>
        <v>0</v>
      </c>
    </row>
    <row r="17" spans="1:22" x14ac:dyDescent="0.2">
      <c r="A17" s="123"/>
      <c r="B17" s="153"/>
      <c r="C17" s="154"/>
      <c r="D17" s="154"/>
      <c r="E17" s="154"/>
      <c r="F17" s="154"/>
      <c r="G17" s="154"/>
      <c r="H17" s="155"/>
      <c r="I17" s="111"/>
      <c r="J17" s="108"/>
      <c r="K17" s="108"/>
      <c r="L17" s="115"/>
      <c r="M17" s="114"/>
      <c r="N17" s="109" t="str">
        <f t="shared" si="3"/>
        <v/>
      </c>
      <c r="O17" s="110">
        <f t="shared" si="4"/>
        <v>0</v>
      </c>
      <c r="P17" s="13">
        <f t="shared" si="5"/>
        <v>0</v>
      </c>
      <c r="R17" s="175"/>
      <c r="S17" s="176"/>
      <c r="U17" s="122" t="str">
        <f>IF(L17="","",(L17*1.435*1.15/1720*(40/Algemeen!D$32)))</f>
        <v/>
      </c>
      <c r="V17" s="122">
        <f t="shared" si="6"/>
        <v>0</v>
      </c>
    </row>
    <row r="18" spans="1:22" x14ac:dyDescent="0.2">
      <c r="A18" s="123"/>
      <c r="B18" s="153"/>
      <c r="C18" s="154"/>
      <c r="D18" s="154"/>
      <c r="E18" s="154"/>
      <c r="F18" s="154"/>
      <c r="G18" s="154"/>
      <c r="H18" s="155"/>
      <c r="I18" s="111"/>
      <c r="J18" s="108"/>
      <c r="K18" s="108"/>
      <c r="L18" s="115"/>
      <c r="M18" s="114"/>
      <c r="N18" s="109" t="str">
        <f t="shared" si="3"/>
        <v/>
      </c>
      <c r="O18" s="110">
        <f t="shared" si="4"/>
        <v>0</v>
      </c>
      <c r="P18" s="13">
        <f t="shared" si="5"/>
        <v>0</v>
      </c>
      <c r="R18" s="175"/>
      <c r="S18" s="176"/>
      <c r="U18" s="122" t="str">
        <f>IF(L18="","",(L18*1.435*1.15/1720*(40/Algemeen!D$32)))</f>
        <v/>
      </c>
      <c r="V18" s="122">
        <f t="shared" si="6"/>
        <v>0</v>
      </c>
    </row>
    <row r="19" spans="1:22" ht="11.25" customHeight="1" x14ac:dyDescent="0.2">
      <c r="A19" s="123"/>
      <c r="B19" s="153"/>
      <c r="C19" s="154"/>
      <c r="D19" s="154"/>
      <c r="E19" s="154"/>
      <c r="F19" s="154"/>
      <c r="G19" s="154"/>
      <c r="H19" s="155"/>
      <c r="I19" s="111"/>
      <c r="J19" s="108"/>
      <c r="K19" s="108"/>
      <c r="L19" s="115"/>
      <c r="M19" s="114"/>
      <c r="N19" s="109" t="str">
        <f t="shared" si="3"/>
        <v/>
      </c>
      <c r="O19" s="110">
        <f t="shared" si="4"/>
        <v>0</v>
      </c>
      <c r="P19" s="13">
        <f t="shared" si="5"/>
        <v>0</v>
      </c>
      <c r="R19" s="175"/>
      <c r="S19" s="176"/>
      <c r="U19" s="122" t="str">
        <f>IF(L19="","",(L19*1.435*1.15/1720*(40/Algemeen!D$32)))</f>
        <v/>
      </c>
      <c r="V19" s="122">
        <f t="shared" si="6"/>
        <v>0</v>
      </c>
    </row>
    <row r="20" spans="1:22" x14ac:dyDescent="0.2">
      <c r="A20" s="123"/>
      <c r="B20" s="153"/>
      <c r="C20" s="154"/>
      <c r="D20" s="154"/>
      <c r="E20" s="154"/>
      <c r="F20" s="154"/>
      <c r="G20" s="154"/>
      <c r="H20" s="155"/>
      <c r="I20" s="111"/>
      <c r="J20" s="108"/>
      <c r="K20" s="108"/>
      <c r="L20" s="115"/>
      <c r="M20" s="114"/>
      <c r="N20" s="109" t="str">
        <f t="shared" si="3"/>
        <v/>
      </c>
      <c r="O20" s="110">
        <f t="shared" si="4"/>
        <v>0</v>
      </c>
      <c r="P20" s="13">
        <f t="shared" si="5"/>
        <v>0</v>
      </c>
      <c r="R20" s="175"/>
      <c r="S20" s="176"/>
      <c r="U20" s="122" t="str">
        <f>IF(L20="","",(L20*1.435*1.15/1720*(40/Algemeen!D$32)))</f>
        <v/>
      </c>
      <c r="V20" s="122">
        <f t="shared" si="6"/>
        <v>0</v>
      </c>
    </row>
    <row r="21" spans="1:22" x14ac:dyDescent="0.2">
      <c r="A21" s="123"/>
      <c r="B21" s="153"/>
      <c r="C21" s="154"/>
      <c r="D21" s="154"/>
      <c r="E21" s="154"/>
      <c r="F21" s="154"/>
      <c r="G21" s="154"/>
      <c r="H21" s="155"/>
      <c r="I21" s="111"/>
      <c r="J21" s="108"/>
      <c r="K21" s="108"/>
      <c r="L21" s="115"/>
      <c r="M21" s="114"/>
      <c r="N21" s="109" t="str">
        <f t="shared" si="3"/>
        <v/>
      </c>
      <c r="O21" s="110">
        <f t="shared" si="4"/>
        <v>0</v>
      </c>
      <c r="P21" s="13">
        <f t="shared" si="5"/>
        <v>0</v>
      </c>
      <c r="R21" s="175"/>
      <c r="S21" s="176"/>
      <c r="U21" s="122" t="str">
        <f>IF(L21="","",(L21*1.435*1.15/1720*(40/Algemeen!D$32)))</f>
        <v/>
      </c>
      <c r="V21" s="122">
        <f t="shared" si="6"/>
        <v>0</v>
      </c>
    </row>
    <row r="22" spans="1:22" ht="11.25" customHeight="1" x14ac:dyDescent="0.2">
      <c r="A22" s="123"/>
      <c r="B22" s="153"/>
      <c r="C22" s="154"/>
      <c r="D22" s="154"/>
      <c r="E22" s="154"/>
      <c r="F22" s="154"/>
      <c r="G22" s="154"/>
      <c r="H22" s="155"/>
      <c r="I22" s="111"/>
      <c r="J22" s="108"/>
      <c r="K22" s="108"/>
      <c r="L22" s="115"/>
      <c r="M22" s="114"/>
      <c r="N22" s="109" t="str">
        <f t="shared" si="3"/>
        <v/>
      </c>
      <c r="O22" s="110">
        <f t="shared" si="4"/>
        <v>0</v>
      </c>
      <c r="P22" s="13">
        <f t="shared" si="5"/>
        <v>0</v>
      </c>
      <c r="R22" s="175"/>
      <c r="S22" s="176"/>
      <c r="U22" s="122" t="str">
        <f>IF(L22="","",(L22*1.435*1.15/1720*(40/Algemeen!D$32)))</f>
        <v/>
      </c>
      <c r="V22" s="122">
        <f t="shared" si="6"/>
        <v>0</v>
      </c>
    </row>
    <row r="23" spans="1:22" x14ac:dyDescent="0.2">
      <c r="A23" s="123"/>
      <c r="B23" s="153"/>
      <c r="C23" s="154"/>
      <c r="D23" s="154"/>
      <c r="E23" s="154"/>
      <c r="F23" s="154"/>
      <c r="G23" s="154"/>
      <c r="H23" s="155"/>
      <c r="I23" s="111"/>
      <c r="J23" s="108"/>
      <c r="K23" s="108"/>
      <c r="L23" s="115"/>
      <c r="M23" s="114"/>
      <c r="N23" s="109" t="str">
        <f t="shared" si="3"/>
        <v/>
      </c>
      <c r="O23" s="110">
        <f t="shared" si="4"/>
        <v>0</v>
      </c>
      <c r="P23" s="13">
        <f t="shared" si="5"/>
        <v>0</v>
      </c>
      <c r="R23" s="175"/>
      <c r="S23" s="176"/>
      <c r="U23" s="122" t="str">
        <f>IF(L23="","",(L23*1.435*1.15/1720*(40/Algemeen!D$32)))</f>
        <v/>
      </c>
      <c r="V23" s="122">
        <f t="shared" si="6"/>
        <v>0</v>
      </c>
    </row>
    <row r="24" spans="1:22" x14ac:dyDescent="0.2">
      <c r="A24" s="123"/>
      <c r="B24" s="153"/>
      <c r="C24" s="154"/>
      <c r="D24" s="154"/>
      <c r="E24" s="154"/>
      <c r="F24" s="154"/>
      <c r="G24" s="154"/>
      <c r="H24" s="155"/>
      <c r="I24" s="111"/>
      <c r="J24" s="108"/>
      <c r="K24" s="108"/>
      <c r="L24" s="115"/>
      <c r="M24" s="114"/>
      <c r="N24" s="109" t="str">
        <f t="shared" si="3"/>
        <v/>
      </c>
      <c r="O24" s="110">
        <f t="shared" si="4"/>
        <v>0</v>
      </c>
      <c r="P24" s="13">
        <f t="shared" si="5"/>
        <v>0</v>
      </c>
      <c r="R24" s="175"/>
      <c r="S24" s="176"/>
      <c r="U24" s="122" t="str">
        <f>IF(L24="","",(L24*1.435*1.15/1720*(40/Algemeen!D$32)))</f>
        <v/>
      </c>
      <c r="V24" s="122">
        <f t="shared" si="6"/>
        <v>0</v>
      </c>
    </row>
    <row r="25" spans="1:22" x14ac:dyDescent="0.2">
      <c r="A25" s="123"/>
      <c r="B25" s="153"/>
      <c r="C25" s="154"/>
      <c r="D25" s="154"/>
      <c r="E25" s="154"/>
      <c r="F25" s="154"/>
      <c r="G25" s="154"/>
      <c r="H25" s="155"/>
      <c r="I25" s="111"/>
      <c r="J25" s="108"/>
      <c r="K25" s="108"/>
      <c r="L25" s="115"/>
      <c r="M25" s="114"/>
      <c r="N25" s="109" t="str">
        <f t="shared" si="3"/>
        <v/>
      </c>
      <c r="O25" s="110">
        <f t="shared" si="4"/>
        <v>0</v>
      </c>
      <c r="P25" s="13">
        <f t="shared" si="5"/>
        <v>0</v>
      </c>
      <c r="R25" s="175"/>
      <c r="S25" s="176"/>
      <c r="U25" s="122" t="str">
        <f>IF(L25="","",(L25*1.435*1.15/1720*(40/Algemeen!D$32)))</f>
        <v/>
      </c>
      <c r="V25" s="122">
        <f t="shared" si="6"/>
        <v>0</v>
      </c>
    </row>
    <row r="26" spans="1:22" ht="11.25" customHeight="1" x14ac:dyDescent="0.2">
      <c r="A26" s="123"/>
      <c r="B26" s="153"/>
      <c r="C26" s="154"/>
      <c r="D26" s="154"/>
      <c r="E26" s="154"/>
      <c r="F26" s="154"/>
      <c r="G26" s="154"/>
      <c r="H26" s="155"/>
      <c r="I26" s="111"/>
      <c r="J26" s="108"/>
      <c r="K26" s="108"/>
      <c r="L26" s="115"/>
      <c r="M26" s="114"/>
      <c r="N26" s="109" t="str">
        <f t="shared" si="3"/>
        <v/>
      </c>
      <c r="O26" s="110">
        <f t="shared" si="4"/>
        <v>0</v>
      </c>
      <c r="P26" s="13">
        <f t="shared" si="5"/>
        <v>0</v>
      </c>
      <c r="R26" s="175"/>
      <c r="S26" s="176"/>
      <c r="U26" s="122" t="str">
        <f>IF(L26="","",(L26*1.435*1.15/1720*(40/Algemeen!D$32)))</f>
        <v/>
      </c>
      <c r="V26" s="122">
        <f t="shared" si="6"/>
        <v>0</v>
      </c>
    </row>
    <row r="27" spans="1:22" x14ac:dyDescent="0.2">
      <c r="A27" s="123"/>
      <c r="B27" s="153"/>
      <c r="C27" s="154"/>
      <c r="D27" s="154"/>
      <c r="E27" s="154"/>
      <c r="F27" s="154"/>
      <c r="G27" s="154"/>
      <c r="H27" s="155"/>
      <c r="I27" s="111"/>
      <c r="J27" s="108"/>
      <c r="K27" s="108"/>
      <c r="L27" s="115"/>
      <c r="M27" s="114"/>
      <c r="N27" s="109" t="str">
        <f t="shared" si="3"/>
        <v/>
      </c>
      <c r="O27" s="110">
        <f t="shared" si="4"/>
        <v>0</v>
      </c>
      <c r="P27" s="13">
        <f t="shared" si="5"/>
        <v>0</v>
      </c>
      <c r="R27" s="175"/>
      <c r="S27" s="176"/>
      <c r="U27" s="122" t="str">
        <f>IF(L27="","",(L27*1.435*1.15/1720*(40/Algemeen!D$32)))</f>
        <v/>
      </c>
      <c r="V27" s="122">
        <f t="shared" si="6"/>
        <v>0</v>
      </c>
    </row>
    <row r="28" spans="1:22" x14ac:dyDescent="0.2">
      <c r="A28" s="123"/>
      <c r="B28" s="153"/>
      <c r="C28" s="154"/>
      <c r="D28" s="154"/>
      <c r="E28" s="154"/>
      <c r="F28" s="154"/>
      <c r="G28" s="154"/>
      <c r="H28" s="155"/>
      <c r="I28" s="111"/>
      <c r="J28" s="108"/>
      <c r="K28" s="108"/>
      <c r="L28" s="115"/>
      <c r="M28" s="114"/>
      <c r="N28" s="109" t="str">
        <f t="shared" si="3"/>
        <v/>
      </c>
      <c r="O28" s="110">
        <f t="shared" si="4"/>
        <v>0</v>
      </c>
      <c r="P28" s="13">
        <f t="shared" si="5"/>
        <v>0</v>
      </c>
      <c r="R28" s="175"/>
      <c r="S28" s="176"/>
      <c r="U28" s="122" t="str">
        <f>IF(L28="","",(L28*1.435*1.15/1720*(40/Algemeen!D$32)))</f>
        <v/>
      </c>
      <c r="V28" s="122">
        <f t="shared" si="6"/>
        <v>0</v>
      </c>
    </row>
    <row r="29" spans="1:22" x14ac:dyDescent="0.2">
      <c r="A29" s="123"/>
      <c r="B29" s="153"/>
      <c r="C29" s="154"/>
      <c r="D29" s="154"/>
      <c r="E29" s="154"/>
      <c r="F29" s="154"/>
      <c r="G29" s="154"/>
      <c r="H29" s="155"/>
      <c r="I29" s="111"/>
      <c r="J29" s="108"/>
      <c r="K29" s="108"/>
      <c r="L29" s="115"/>
      <c r="M29" s="114"/>
      <c r="N29" s="109" t="str">
        <f t="shared" si="3"/>
        <v/>
      </c>
      <c r="O29" s="110">
        <f t="shared" si="4"/>
        <v>0</v>
      </c>
      <c r="P29" s="13">
        <f t="shared" si="5"/>
        <v>0</v>
      </c>
      <c r="R29" s="177"/>
      <c r="S29" s="178"/>
      <c r="U29" s="122" t="str">
        <f>IF(L29="","",(L29*1.435*1.15/1720*(40/Algemeen!D$32)))</f>
        <v/>
      </c>
      <c r="V29" s="122">
        <f t="shared" si="6"/>
        <v>0</v>
      </c>
    </row>
    <row r="30" spans="1:22" x14ac:dyDescent="0.2">
      <c r="A30" s="123"/>
      <c r="B30" s="153"/>
      <c r="C30" s="154"/>
      <c r="D30" s="154"/>
      <c r="E30" s="154"/>
      <c r="F30" s="154"/>
      <c r="G30" s="154"/>
      <c r="H30" s="155"/>
      <c r="I30" s="111"/>
      <c r="J30" s="108"/>
      <c r="K30" s="108"/>
      <c r="L30" s="115"/>
      <c r="M30" s="114"/>
      <c r="N30" s="109" t="str">
        <f t="shared" si="3"/>
        <v/>
      </c>
      <c r="O30" s="110">
        <f t="shared" si="4"/>
        <v>0</v>
      </c>
      <c r="P30" s="13">
        <f t="shared" si="5"/>
        <v>0</v>
      </c>
      <c r="U30" s="122" t="str">
        <f>IF(L30="","",(L30*1.435*1.15/1720*(40/Algemeen!D$32)))</f>
        <v/>
      </c>
      <c r="V30" s="122">
        <f t="shared" si="6"/>
        <v>0</v>
      </c>
    </row>
    <row r="31" spans="1:22" x14ac:dyDescent="0.2">
      <c r="A31" s="123"/>
      <c r="B31" s="153"/>
      <c r="C31" s="154"/>
      <c r="D31" s="154"/>
      <c r="E31" s="154"/>
      <c r="F31" s="154"/>
      <c r="G31" s="154"/>
      <c r="H31" s="155"/>
      <c r="I31" s="111"/>
      <c r="J31" s="108"/>
      <c r="K31" s="108"/>
      <c r="L31" s="115"/>
      <c r="M31" s="114"/>
      <c r="N31" s="109" t="str">
        <f t="shared" si="3"/>
        <v/>
      </c>
      <c r="O31" s="110">
        <f t="shared" si="4"/>
        <v>0</v>
      </c>
      <c r="P31" s="13">
        <f t="shared" si="5"/>
        <v>0</v>
      </c>
      <c r="R31" s="179" t="s">
        <v>98</v>
      </c>
      <c r="S31" s="180"/>
      <c r="U31" s="122" t="str">
        <f>IF(L31="","",(L31*1.435*1.15/1720*(40/Algemeen!D$32)))</f>
        <v/>
      </c>
      <c r="V31" s="122">
        <f t="shared" si="6"/>
        <v>0</v>
      </c>
    </row>
    <row r="32" spans="1:22" x14ac:dyDescent="0.2">
      <c r="A32" s="123"/>
      <c r="B32" s="153"/>
      <c r="C32" s="154"/>
      <c r="D32" s="154"/>
      <c r="E32" s="154"/>
      <c r="F32" s="154"/>
      <c r="G32" s="154"/>
      <c r="H32" s="155"/>
      <c r="I32" s="111"/>
      <c r="J32" s="108"/>
      <c r="K32" s="108"/>
      <c r="L32" s="115"/>
      <c r="M32" s="114"/>
      <c r="N32" s="109" t="str">
        <f t="shared" si="3"/>
        <v/>
      </c>
      <c r="O32" s="110">
        <f t="shared" si="4"/>
        <v>0</v>
      </c>
      <c r="P32" s="13">
        <f t="shared" si="5"/>
        <v>0</v>
      </c>
      <c r="R32" s="181"/>
      <c r="S32" s="182"/>
      <c r="U32" s="122" t="str">
        <f>IF(L32="","",(L32*1.435*1.15/1720*(40/Algemeen!D$32)))</f>
        <v/>
      </c>
      <c r="V32" s="122">
        <f t="shared" si="6"/>
        <v>0</v>
      </c>
    </row>
    <row r="33" spans="1:22" x14ac:dyDescent="0.2">
      <c r="A33" s="123"/>
      <c r="B33" s="153"/>
      <c r="C33" s="154"/>
      <c r="D33" s="154"/>
      <c r="E33" s="154"/>
      <c r="F33" s="154"/>
      <c r="G33" s="154"/>
      <c r="H33" s="155"/>
      <c r="I33" s="111"/>
      <c r="J33" s="108"/>
      <c r="K33" s="108"/>
      <c r="L33" s="115"/>
      <c r="M33" s="114"/>
      <c r="N33" s="109" t="str">
        <f t="shared" si="3"/>
        <v/>
      </c>
      <c r="O33" s="110">
        <f t="shared" si="4"/>
        <v>0</v>
      </c>
      <c r="P33" s="13">
        <f t="shared" si="5"/>
        <v>0</v>
      </c>
      <c r="R33" s="181"/>
      <c r="S33" s="182"/>
      <c r="U33" s="122" t="str">
        <f>IF(L33="","",(L33*1.435*1.15/1720*(40/Algemeen!D$32)))</f>
        <v/>
      </c>
      <c r="V33" s="122">
        <f t="shared" si="6"/>
        <v>0</v>
      </c>
    </row>
    <row r="34" spans="1:22" x14ac:dyDescent="0.2">
      <c r="A34" s="123"/>
      <c r="B34" s="153"/>
      <c r="C34" s="154"/>
      <c r="D34" s="154"/>
      <c r="E34" s="154"/>
      <c r="F34" s="154"/>
      <c r="G34" s="154"/>
      <c r="H34" s="155"/>
      <c r="I34" s="111"/>
      <c r="J34" s="108"/>
      <c r="K34" s="108"/>
      <c r="L34" s="115"/>
      <c r="M34" s="114"/>
      <c r="N34" s="109" t="str">
        <f t="shared" si="3"/>
        <v/>
      </c>
      <c r="O34" s="110">
        <f t="shared" si="4"/>
        <v>0</v>
      </c>
      <c r="P34" s="13">
        <f t="shared" si="5"/>
        <v>0</v>
      </c>
      <c r="R34" s="181"/>
      <c r="S34" s="182"/>
      <c r="U34" s="122" t="str">
        <f>IF(L34="","",(L34*1.435*1.15/1720*(40/Algemeen!D$32)))</f>
        <v/>
      </c>
      <c r="V34" s="122">
        <f t="shared" si="6"/>
        <v>0</v>
      </c>
    </row>
    <row r="35" spans="1:22" x14ac:dyDescent="0.2">
      <c r="A35" s="123"/>
      <c r="B35" s="153"/>
      <c r="C35" s="154"/>
      <c r="D35" s="154"/>
      <c r="E35" s="154"/>
      <c r="F35" s="154"/>
      <c r="G35" s="154"/>
      <c r="H35" s="155"/>
      <c r="I35" s="111"/>
      <c r="J35" s="108"/>
      <c r="K35" s="108"/>
      <c r="L35" s="115"/>
      <c r="M35" s="114"/>
      <c r="N35" s="109" t="str">
        <f t="shared" si="3"/>
        <v/>
      </c>
      <c r="O35" s="110">
        <f t="shared" si="4"/>
        <v>0</v>
      </c>
      <c r="P35" s="13">
        <f t="shared" si="5"/>
        <v>0</v>
      </c>
      <c r="R35" s="181"/>
      <c r="S35" s="182"/>
      <c r="U35" s="122" t="str">
        <f>IF(L35="","",(L35*1.435*1.15/1720*(40/Algemeen!D$32)))</f>
        <v/>
      </c>
      <c r="V35" s="122">
        <f t="shared" si="6"/>
        <v>0</v>
      </c>
    </row>
    <row r="36" spans="1:22" x14ac:dyDescent="0.2">
      <c r="A36" s="123"/>
      <c r="B36" s="153"/>
      <c r="C36" s="154"/>
      <c r="D36" s="154"/>
      <c r="E36" s="154"/>
      <c r="F36" s="154"/>
      <c r="G36" s="154"/>
      <c r="H36" s="155"/>
      <c r="I36" s="111"/>
      <c r="J36" s="108"/>
      <c r="K36" s="108"/>
      <c r="L36" s="115"/>
      <c r="M36" s="114"/>
      <c r="N36" s="109" t="str">
        <f t="shared" si="3"/>
        <v/>
      </c>
      <c r="O36" s="110">
        <f t="shared" si="4"/>
        <v>0</v>
      </c>
      <c r="P36" s="13">
        <f t="shared" si="5"/>
        <v>0</v>
      </c>
      <c r="R36" s="181"/>
      <c r="S36" s="182"/>
      <c r="U36" s="122" t="str">
        <f>IF(L36="","",(L36*1.435*1.15/1720*(40/Algemeen!D$32)))</f>
        <v/>
      </c>
      <c r="V36" s="122">
        <f t="shared" si="6"/>
        <v>0</v>
      </c>
    </row>
    <row r="37" spans="1:22" x14ac:dyDescent="0.2">
      <c r="A37" s="123"/>
      <c r="B37" s="153"/>
      <c r="C37" s="154"/>
      <c r="D37" s="154"/>
      <c r="E37" s="154"/>
      <c r="F37" s="154"/>
      <c r="G37" s="154"/>
      <c r="H37" s="155"/>
      <c r="I37" s="111"/>
      <c r="J37" s="108"/>
      <c r="K37" s="108"/>
      <c r="L37" s="115"/>
      <c r="M37" s="114"/>
      <c r="N37" s="109" t="str">
        <f t="shared" si="3"/>
        <v/>
      </c>
      <c r="O37" s="110">
        <f t="shared" si="4"/>
        <v>0</v>
      </c>
      <c r="P37" s="13">
        <f t="shared" si="5"/>
        <v>0</v>
      </c>
      <c r="R37" s="181"/>
      <c r="S37" s="182"/>
      <c r="U37" s="122" t="str">
        <f>IF(L37="","",(L37*1.435*1.15/1720*(40/Algemeen!D$32)))</f>
        <v/>
      </c>
      <c r="V37" s="122">
        <f t="shared" si="6"/>
        <v>0</v>
      </c>
    </row>
    <row r="38" spans="1:22" x14ac:dyDescent="0.2">
      <c r="A38" s="123"/>
      <c r="B38" s="153"/>
      <c r="C38" s="154"/>
      <c r="D38" s="154"/>
      <c r="E38" s="154"/>
      <c r="F38" s="154"/>
      <c r="G38" s="154"/>
      <c r="H38" s="155"/>
      <c r="I38" s="111"/>
      <c r="J38" s="108"/>
      <c r="K38" s="108"/>
      <c r="L38" s="115"/>
      <c r="M38" s="114"/>
      <c r="N38" s="109" t="str">
        <f t="shared" si="3"/>
        <v/>
      </c>
      <c r="O38" s="110">
        <f t="shared" si="4"/>
        <v>0</v>
      </c>
      <c r="P38" s="13">
        <f t="shared" si="5"/>
        <v>0</v>
      </c>
      <c r="R38" s="181"/>
      <c r="S38" s="182"/>
      <c r="U38" s="122" t="str">
        <f>IF(L38="","",(L38*1.435*1.15/1720*(40/Algemeen!D$32)))</f>
        <v/>
      </c>
      <c r="V38" s="122">
        <f t="shared" si="6"/>
        <v>0</v>
      </c>
    </row>
    <row r="39" spans="1:22" x14ac:dyDescent="0.2">
      <c r="A39" s="123"/>
      <c r="B39" s="153"/>
      <c r="C39" s="154"/>
      <c r="D39" s="154"/>
      <c r="E39" s="154"/>
      <c r="F39" s="154"/>
      <c r="G39" s="154"/>
      <c r="H39" s="155"/>
      <c r="I39" s="111"/>
      <c r="J39" s="108"/>
      <c r="K39" s="108"/>
      <c r="L39" s="115"/>
      <c r="M39" s="114"/>
      <c r="N39" s="109" t="str">
        <f t="shared" si="3"/>
        <v/>
      </c>
      <c r="O39" s="110">
        <f t="shared" si="4"/>
        <v>0</v>
      </c>
      <c r="P39" s="13">
        <f t="shared" si="5"/>
        <v>0</v>
      </c>
      <c r="R39" s="183"/>
      <c r="S39" s="184"/>
      <c r="U39" s="122" t="str">
        <f>IF(L39="","",(L39*1.435*1.15/1720*(40/Algemeen!D$32)))</f>
        <v/>
      </c>
      <c r="V39" s="122">
        <f t="shared" si="6"/>
        <v>0</v>
      </c>
    </row>
    <row r="40" spans="1:22" x14ac:dyDescent="0.2">
      <c r="A40" s="123"/>
      <c r="B40" s="153"/>
      <c r="C40" s="154"/>
      <c r="D40" s="154"/>
      <c r="E40" s="154"/>
      <c r="F40" s="154"/>
      <c r="G40" s="154"/>
      <c r="H40" s="155"/>
      <c r="I40" s="111"/>
      <c r="J40" s="108"/>
      <c r="K40" s="108"/>
      <c r="L40" s="115"/>
      <c r="M40" s="114"/>
      <c r="N40" s="109" t="str">
        <f t="shared" si="3"/>
        <v/>
      </c>
      <c r="O40" s="110">
        <f t="shared" si="4"/>
        <v>0</v>
      </c>
      <c r="P40" s="13">
        <f t="shared" si="5"/>
        <v>0</v>
      </c>
      <c r="U40" s="122" t="str">
        <f>IF(L40="","",(L40*1.435*1.15/1720*(40/Algemeen!D$32)))</f>
        <v/>
      </c>
      <c r="V40" s="122">
        <f t="shared" si="6"/>
        <v>0</v>
      </c>
    </row>
    <row r="41" spans="1:22" x14ac:dyDescent="0.2">
      <c r="A41" s="123"/>
      <c r="B41" s="153"/>
      <c r="C41" s="154"/>
      <c r="D41" s="154"/>
      <c r="E41" s="154"/>
      <c r="F41" s="154"/>
      <c r="G41" s="154"/>
      <c r="H41" s="155"/>
      <c r="I41" s="111"/>
      <c r="J41" s="108"/>
      <c r="K41" s="108"/>
      <c r="L41" s="115"/>
      <c r="M41" s="114"/>
      <c r="N41" s="109" t="str">
        <f t="shared" si="3"/>
        <v/>
      </c>
      <c r="O41" s="110">
        <f t="shared" si="4"/>
        <v>0</v>
      </c>
      <c r="P41" s="13">
        <f t="shared" si="5"/>
        <v>0</v>
      </c>
      <c r="R41" s="167" t="s">
        <v>99</v>
      </c>
      <c r="S41" s="168"/>
      <c r="U41" s="122" t="str">
        <f>IF(L41="","",(L41*1.435*1.15/1720*(40/Algemeen!D$32)))</f>
        <v/>
      </c>
      <c r="V41" s="122">
        <f t="shared" si="6"/>
        <v>0</v>
      </c>
    </row>
    <row r="42" spans="1:22" x14ac:dyDescent="0.2">
      <c r="A42" s="123"/>
      <c r="B42" s="153"/>
      <c r="C42" s="154"/>
      <c r="D42" s="154"/>
      <c r="E42" s="154"/>
      <c r="F42" s="154"/>
      <c r="G42" s="154"/>
      <c r="H42" s="155"/>
      <c r="I42" s="111"/>
      <c r="J42" s="108"/>
      <c r="K42" s="108"/>
      <c r="L42" s="115"/>
      <c r="M42" s="114"/>
      <c r="N42" s="109" t="str">
        <f t="shared" si="3"/>
        <v/>
      </c>
      <c r="O42" s="110">
        <f t="shared" si="4"/>
        <v>0</v>
      </c>
      <c r="P42" s="13">
        <f t="shared" si="5"/>
        <v>0</v>
      </c>
      <c r="R42" s="169"/>
      <c r="S42" s="170"/>
      <c r="U42" s="122" t="str">
        <f>IF(L42="","",(L42*1.435*1.15/1720*(40/Algemeen!D$32)))</f>
        <v/>
      </c>
      <c r="V42" s="122">
        <f t="shared" si="6"/>
        <v>0</v>
      </c>
    </row>
    <row r="43" spans="1:22" x14ac:dyDescent="0.2">
      <c r="A43" s="123"/>
      <c r="B43" s="153"/>
      <c r="C43" s="154"/>
      <c r="D43" s="154"/>
      <c r="E43" s="154"/>
      <c r="F43" s="154"/>
      <c r="G43" s="154"/>
      <c r="H43" s="155"/>
      <c r="I43" s="111"/>
      <c r="J43" s="108"/>
      <c r="K43" s="108"/>
      <c r="L43" s="115"/>
      <c r="M43" s="114"/>
      <c r="N43" s="109" t="str">
        <f t="shared" si="3"/>
        <v/>
      </c>
      <c r="O43" s="110">
        <f t="shared" si="4"/>
        <v>0</v>
      </c>
      <c r="P43" s="13">
        <f t="shared" si="5"/>
        <v>0</v>
      </c>
      <c r="R43" s="169"/>
      <c r="S43" s="170"/>
      <c r="U43" s="122" t="str">
        <f>IF(L43="","",(L43*1.435*1.15/1720*(40/Algemeen!D$32)))</f>
        <v/>
      </c>
      <c r="V43" s="122">
        <f t="shared" si="6"/>
        <v>0</v>
      </c>
    </row>
    <row r="44" spans="1:22" x14ac:dyDescent="0.2">
      <c r="A44" s="123"/>
      <c r="B44" s="153"/>
      <c r="C44" s="154"/>
      <c r="D44" s="154"/>
      <c r="E44" s="154"/>
      <c r="F44" s="154"/>
      <c r="G44" s="154"/>
      <c r="H44" s="155"/>
      <c r="I44" s="111"/>
      <c r="J44" s="108"/>
      <c r="K44" s="108"/>
      <c r="L44" s="115"/>
      <c r="M44" s="114"/>
      <c r="N44" s="109" t="str">
        <f t="shared" si="3"/>
        <v/>
      </c>
      <c r="O44" s="110">
        <f t="shared" si="4"/>
        <v>0</v>
      </c>
      <c r="P44" s="13">
        <f t="shared" si="5"/>
        <v>0</v>
      </c>
      <c r="R44" s="169"/>
      <c r="S44" s="170"/>
      <c r="U44" s="122" t="str">
        <f>IF(L44="","",(L44*1.435*1.15/1720*(40/Algemeen!D$32)))</f>
        <v/>
      </c>
      <c r="V44" s="122">
        <f t="shared" si="6"/>
        <v>0</v>
      </c>
    </row>
    <row r="45" spans="1:22" x14ac:dyDescent="0.2">
      <c r="A45" s="123"/>
      <c r="B45" s="153"/>
      <c r="C45" s="154"/>
      <c r="D45" s="154"/>
      <c r="E45" s="154"/>
      <c r="F45" s="154"/>
      <c r="G45" s="154"/>
      <c r="H45" s="155"/>
      <c r="I45" s="111"/>
      <c r="J45" s="108"/>
      <c r="K45" s="108"/>
      <c r="L45" s="115"/>
      <c r="M45" s="114"/>
      <c r="N45" s="109" t="str">
        <f t="shared" si="3"/>
        <v/>
      </c>
      <c r="O45" s="110">
        <f t="shared" si="4"/>
        <v>0</v>
      </c>
      <c r="P45" s="13">
        <f t="shared" si="5"/>
        <v>0</v>
      </c>
      <c r="R45" s="169"/>
      <c r="S45" s="170"/>
      <c r="U45" s="122" t="str">
        <f>IF(L45="","",(L45*1.435*1.15/1720*(40/Algemeen!D$32)))</f>
        <v/>
      </c>
      <c r="V45" s="122">
        <f t="shared" si="6"/>
        <v>0</v>
      </c>
    </row>
    <row r="46" spans="1:22" x14ac:dyDescent="0.2">
      <c r="A46" s="123"/>
      <c r="B46" s="153"/>
      <c r="C46" s="154"/>
      <c r="D46" s="154"/>
      <c r="E46" s="154"/>
      <c r="F46" s="154"/>
      <c r="G46" s="154"/>
      <c r="H46" s="155"/>
      <c r="I46" s="111"/>
      <c r="J46" s="108"/>
      <c r="K46" s="108"/>
      <c r="L46" s="115"/>
      <c r="M46" s="114"/>
      <c r="N46" s="109" t="str">
        <f t="shared" si="3"/>
        <v/>
      </c>
      <c r="O46" s="110">
        <f t="shared" si="4"/>
        <v>0</v>
      </c>
      <c r="P46" s="13">
        <f t="shared" si="5"/>
        <v>0</v>
      </c>
      <c r="R46" s="171"/>
      <c r="S46" s="172"/>
      <c r="U46" s="122" t="str">
        <f>IF(L46="","",(L46*1.435*1.15/1720*(40/Algemeen!D$32)))</f>
        <v/>
      </c>
      <c r="V46" s="122">
        <f t="shared" si="6"/>
        <v>0</v>
      </c>
    </row>
  </sheetData>
  <sheetProtection algorithmName="SHA-512" hashValue="S3abJrlv6na6dy/rBbDcmSKXIwbyEFzA09k0Z3PfuFRDLsPOpYxoLnv9Rf5fxPZxEC1OCVNMsmEu9a+b/diuuA==" saltValue="Dm1zw1++A5AaG9kK3h6INg==" spinCount="100000" sheet="1" objects="1" scenarios="1"/>
  <mergeCells count="40">
    <mergeCell ref="R41:S46"/>
    <mergeCell ref="B44:H44"/>
    <mergeCell ref="B45:H45"/>
    <mergeCell ref="B46:H46"/>
    <mergeCell ref="R16:S29"/>
    <mergeCell ref="R31:S39"/>
    <mergeCell ref="B30:H30"/>
    <mergeCell ref="B31:H31"/>
    <mergeCell ref="B32:H32"/>
    <mergeCell ref="B33:H33"/>
    <mergeCell ref="B20:H20"/>
    <mergeCell ref="B21:H21"/>
    <mergeCell ref="B22:H22"/>
    <mergeCell ref="B23:H23"/>
    <mergeCell ref="B24:H24"/>
    <mergeCell ref="B25:H25"/>
    <mergeCell ref="R3:U3"/>
    <mergeCell ref="A1:B1"/>
    <mergeCell ref="C1:P1"/>
    <mergeCell ref="B14:H14"/>
    <mergeCell ref="R14:S14"/>
    <mergeCell ref="B15:H15"/>
    <mergeCell ref="B16:H16"/>
    <mergeCell ref="B17:H17"/>
    <mergeCell ref="B18:H18"/>
    <mergeCell ref="B19:H19"/>
    <mergeCell ref="B26:H26"/>
    <mergeCell ref="B27:H27"/>
    <mergeCell ref="B28:H28"/>
    <mergeCell ref="B29:H29"/>
    <mergeCell ref="B34:H34"/>
    <mergeCell ref="B40:H40"/>
    <mergeCell ref="B41:H41"/>
    <mergeCell ref="B42:H42"/>
    <mergeCell ref="B43:H43"/>
    <mergeCell ref="B35:H35"/>
    <mergeCell ref="B36:H36"/>
    <mergeCell ref="B37:H37"/>
    <mergeCell ref="B38:H38"/>
    <mergeCell ref="B39:H39"/>
  </mergeCells>
  <conditionalFormatting sqref="K15:K46">
    <cfRule type="containsText" dxfId="10" priority="1" operator="containsText" text="IKS">
      <formula>NOT(ISERROR(SEARCH("IKS",K15)))</formula>
    </cfRule>
    <cfRule type="containsText" dxfId="9" priority="2" operator="containsText" text="Eigen arbeid">
      <formula>NOT(ISERROR(SEARCH("Eigen arbeid",K15)))</formula>
    </cfRule>
    <cfRule type="containsText" dxfId="8" priority="3" operator="containsText" text="Loonkosten">
      <formula>NOT(ISERROR(SEARCH("Loonkosten",K15)))</formula>
    </cfRule>
  </conditionalFormatting>
  <dataValidations count="8">
    <dataValidation type="list" allowBlank="1" showInputMessage="1" showErrorMessage="1" sqref="K15:K46" xr:uid="{AC538BD9-A28C-49D7-83B9-4BD502B662D4}">
      <formula1>"Loonkosten, IKS, Eigen arbeid"</formula1>
    </dataValidation>
    <dataValidation allowBlank="1" showInputMessage="1" showErrorMessage="1" prompt="Het tarief voor onbetaalde eigen arbeid is vastgesteld op € 35 per uur" sqref="N15" xr:uid="{3AE05020-26E6-4385-9291-24B2E5C6B574}"/>
    <dataValidation allowBlank="1" showInputMessage="1" showErrorMessage="1" prompt="Heeft u via het RvO.nl een goedgekeurde Integrale Kosten Systematiek? Dan vult u de door een accountant berekende uurtarieven per functie(groep) hier in" sqref="M16:M46" xr:uid="{336F41DC-C941-4397-AEDC-7262FA1825FB}"/>
    <dataValidation allowBlank="1" showInputMessage="1" showErrorMessage="1" prompt="Voer een bruto jaarloon in wat overeenkomt met de  functie(groep). Dit hoeft niet op persoonsniveau. U mag alvast rekening houden met loonsverhoging voor de komende jaren indien het project meerdere jaren duurt." sqref="L15:L46" xr:uid="{5442ECD4-5B4B-42A6-A4A1-A908081ABE9B}"/>
    <dataValidation type="list" allowBlank="1" showInputMessage="1" showErrorMessage="1" prompt="Selecteer via het drop-down menu welk werkpakket het betreft" sqref="A15" xr:uid="{D44A1981-252B-4226-B444-41247F20BE20}">
      <formula1>"1,2,3,4,5,6,7,8"</formula1>
    </dataValidation>
    <dataValidation type="list" allowBlank="1" showInputMessage="1" showErrorMessage="1" sqref="A16:A46" xr:uid="{4F09F395-74F9-4027-9DF6-14D7F8AE09CD}">
      <formula1>"1,2,3,4,5,6,7,8"</formula1>
    </dataValidation>
    <dataValidation allowBlank="1" showInputMessage="1" showErrorMessage="1" prompt="Geef hier aan vanuit welke functie(groep) de werkzaamheden worden gedaan. Bijvoorbeeld: projectleider, medewerker administratie, medewerker communicatie, onderzoeker, engineer, laborant" sqref="J15" xr:uid="{FA0F52D8-EC6D-4EE6-A7D9-D3A3DFB5138F}"/>
    <dataValidation allowBlank="1" showInputMessage="1" showErrorMessage="1" prompt="Heeft u via het RvO.nl een goedgekeurde Integrale Kosten Systematiek? Dan vult u de door een accountant berekende/te berekenen uurtarieven per functie(groep) hier in. U mag rekening houden met loonsverhoging voor de komende jaren." sqref="M15" xr:uid="{E9EA0F0F-3E50-4D58-B1C4-8AA69D79B944}"/>
  </dataValidations>
  <pageMargins left="0.6692913385826772" right="0.6692913385826772" top="0.55118110236220474" bottom="0.55118110236220474" header="0.31496062992125984" footer="0.31496062992125984"/>
  <pageSetup paperSize="9" scale="58"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9</vt:i4>
      </vt:variant>
    </vt:vector>
  </HeadingPairs>
  <TitlesOfParts>
    <vt:vector size="20" baseType="lpstr">
      <vt:lpstr>Invulinstructie</vt:lpstr>
      <vt:lpstr>Algemeen</vt:lpstr>
      <vt:lpstr>Formuleblad</vt:lpstr>
      <vt:lpstr>Begroting penvoerder</vt:lpstr>
      <vt:lpstr>Begroting pp2</vt:lpstr>
      <vt:lpstr>Begroting pp3</vt:lpstr>
      <vt:lpstr>Begroting pp4</vt:lpstr>
      <vt:lpstr>Begroting pp5</vt:lpstr>
      <vt:lpstr>Begroting pp6</vt:lpstr>
      <vt:lpstr>Financieringsplan</vt:lpstr>
      <vt:lpstr>Begroting totaal</vt:lpstr>
      <vt:lpstr>Algemeen!Afdrukbereik</vt:lpstr>
      <vt:lpstr>'Begroting penvoerder'!Afdrukbereik</vt:lpstr>
      <vt:lpstr>'Begroting pp2'!Afdrukbereik</vt:lpstr>
      <vt:lpstr>'Begroting pp3'!Afdrukbereik</vt:lpstr>
      <vt:lpstr>'Begroting pp4'!Afdrukbereik</vt:lpstr>
      <vt:lpstr>'Begroting pp5'!Afdrukbereik</vt:lpstr>
      <vt:lpstr>'Begroting pp6'!Afdrukbereik</vt:lpstr>
      <vt:lpstr>'Begroting totaal'!Afdrukbereik</vt:lpstr>
      <vt:lpstr>Financieringsplan!Afdrukbereik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Femke Grijpstra</dc:creator>
  <cp:lastModifiedBy>Femke Grijpstra | SNN</cp:lastModifiedBy>
  <cp:lastPrinted>2019-06-03T10:38:17Z</cp:lastPrinted>
  <dcterms:created xsi:type="dcterms:W3CDTF">2016-02-02T14:56:33Z</dcterms:created>
  <dcterms:modified xsi:type="dcterms:W3CDTF">2019-06-03T13:07:32Z</dcterms:modified>
</cp:coreProperties>
</file>