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EIP/"/>
    </mc:Choice>
  </mc:AlternateContent>
  <xr:revisionPtr revIDLastSave="162" documentId="8_{AA1A4BDA-3AAC-4380-AF66-6F239FFD5330}" xr6:coauthVersionLast="47" xr6:coauthVersionMax="47" xr10:uidLastSave="{4A9C0B2C-88BF-43CD-AE56-B89CC1306130}"/>
  <bookViews>
    <workbookView xWindow="28680" yWindow="-120" windowWidth="29040" windowHeight="1572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H19" i="54"/>
  <c r="F19" i="54"/>
  <c r="B19" i="54"/>
  <c r="B77" i="54" s="1"/>
  <c r="A19" i="54"/>
  <c r="B18" i="54"/>
  <c r="B55" i="54" s="1"/>
  <c r="A18" i="54"/>
  <c r="B17" i="54"/>
  <c r="B33" i="54" s="1"/>
  <c r="A17" i="54"/>
  <c r="A16" i="54"/>
  <c r="A206" i="54" s="1"/>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F19" i="53"/>
  <c r="H19" i="53" s="1"/>
  <c r="B19" i="53"/>
  <c r="B77" i="53" s="1"/>
  <c r="A19" i="53"/>
  <c r="B18" i="53"/>
  <c r="A18" i="53"/>
  <c r="B17" i="53"/>
  <c r="B33" i="53" s="1"/>
  <c r="A17" i="53"/>
  <c r="A16" i="53"/>
  <c r="A206" i="53" s="1"/>
  <c r="B11" i="53"/>
  <c r="C236" i="52"/>
  <c r="B219" i="52"/>
  <c r="B218" i="52"/>
  <c r="B217" i="52"/>
  <c r="B216" i="52"/>
  <c r="B215" i="52"/>
  <c r="B214" i="52"/>
  <c r="B213" i="52"/>
  <c r="B212" i="52"/>
  <c r="B144" i="52"/>
  <c r="B94" i="52"/>
  <c r="B90" i="52"/>
  <c r="B89" i="52"/>
  <c r="B88" i="52"/>
  <c r="B87" i="52"/>
  <c r="B86" i="52"/>
  <c r="B85" i="52"/>
  <c r="B84" i="52"/>
  <c r="B83"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H19" i="52"/>
  <c r="F19" i="52"/>
  <c r="B19" i="52"/>
  <c r="B77" i="52" s="1"/>
  <c r="A19" i="52"/>
  <c r="B18" i="52"/>
  <c r="B55" i="52" s="1"/>
  <c r="A18" i="52"/>
  <c r="B17" i="52"/>
  <c r="B33" i="52" s="1"/>
  <c r="A17" i="52"/>
  <c r="A16" i="52"/>
  <c r="A206" i="52" s="1"/>
  <c r="B207" i="52" s="1"/>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F19" i="51"/>
  <c r="H19" i="51" s="1"/>
  <c r="B19" i="51"/>
  <c r="B77" i="51" s="1"/>
  <c r="A19" i="51"/>
  <c r="B18" i="51"/>
  <c r="A18" i="51"/>
  <c r="B17" i="51"/>
  <c r="B33" i="51" s="1"/>
  <c r="A17" i="51"/>
  <c r="A16" i="51"/>
  <c r="A94" i="51" s="1"/>
  <c r="E106" i="51" s="1"/>
  <c r="B11" i="51"/>
  <c r="C236" i="50"/>
  <c r="B219" i="50"/>
  <c r="B218" i="50"/>
  <c r="B217" i="50"/>
  <c r="B216" i="50"/>
  <c r="B215" i="50"/>
  <c r="B214" i="50"/>
  <c r="B213" i="50"/>
  <c r="B212" i="50"/>
  <c r="B206" i="50"/>
  <c r="B183" i="50"/>
  <c r="B168" i="50"/>
  <c r="B144" i="50"/>
  <c r="B90" i="50"/>
  <c r="B89" i="50"/>
  <c r="B88" i="50"/>
  <c r="B87" i="50"/>
  <c r="B86" i="50"/>
  <c r="B85" i="50"/>
  <c r="B84" i="50"/>
  <c r="B83"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H19" i="50"/>
  <c r="F19" i="50"/>
  <c r="B19" i="50"/>
  <c r="B77" i="50" s="1"/>
  <c r="A19" i="50"/>
  <c r="B18" i="50"/>
  <c r="B55" i="50" s="1"/>
  <c r="A18" i="50"/>
  <c r="B17" i="50"/>
  <c r="B33" i="50" s="1"/>
  <c r="A17" i="50"/>
  <c r="A16" i="50"/>
  <c r="A144" i="50" s="1"/>
  <c r="B11" i="50"/>
  <c r="C236" i="49"/>
  <c r="B219" i="49"/>
  <c r="B218" i="49"/>
  <c r="B217" i="49"/>
  <c r="B216" i="49"/>
  <c r="B215" i="49"/>
  <c r="B214" i="49"/>
  <c r="B213" i="49"/>
  <c r="B212" i="49"/>
  <c r="B128" i="49"/>
  <c r="B90" i="49"/>
  <c r="B89" i="49"/>
  <c r="B88" i="49"/>
  <c r="B87" i="49"/>
  <c r="B86" i="49"/>
  <c r="B85" i="49"/>
  <c r="B84" i="49"/>
  <c r="B83"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H19" i="49"/>
  <c r="F19" i="49"/>
  <c r="B19" i="49"/>
  <c r="B77" i="49" s="1"/>
  <c r="A19" i="49"/>
  <c r="B18" i="49"/>
  <c r="B55" i="49" s="1"/>
  <c r="A18" i="49"/>
  <c r="B17" i="49"/>
  <c r="B33" i="49" s="1"/>
  <c r="A17" i="49"/>
  <c r="A16" i="49"/>
  <c r="A168" i="49" s="1"/>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F19" i="48"/>
  <c r="H19" i="48" s="1"/>
  <c r="B19" i="48"/>
  <c r="B77" i="48" s="1"/>
  <c r="A19" i="48"/>
  <c r="B18" i="48"/>
  <c r="B55" i="48" s="1"/>
  <c r="A18" i="48"/>
  <c r="B17" i="48"/>
  <c r="A17" i="48"/>
  <c r="A16" i="48"/>
  <c r="A183" i="48" s="1"/>
  <c r="F189" i="48" s="1"/>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H19" i="47"/>
  <c r="F19" i="47"/>
  <c r="B19" i="47"/>
  <c r="B77" i="47" s="1"/>
  <c r="A19" i="47"/>
  <c r="B18" i="47"/>
  <c r="B55" i="47" s="1"/>
  <c r="A18" i="47"/>
  <c r="B17" i="47"/>
  <c r="B33" i="47" s="1"/>
  <c r="A17" i="47"/>
  <c r="A16" i="47"/>
  <c r="A206" i="47" s="1"/>
  <c r="B207" i="47" s="1"/>
  <c r="B11" i="47"/>
  <c r="C236" i="46"/>
  <c r="B219" i="46"/>
  <c r="B218" i="46"/>
  <c r="B217" i="46"/>
  <c r="B216" i="46"/>
  <c r="B215" i="46"/>
  <c r="B214" i="46"/>
  <c r="B213" i="46"/>
  <c r="B212" i="46"/>
  <c r="B183" i="46"/>
  <c r="B144" i="46"/>
  <c r="B90" i="46"/>
  <c r="B89" i="46"/>
  <c r="B88" i="46"/>
  <c r="B87" i="46"/>
  <c r="B86" i="46"/>
  <c r="B85" i="46"/>
  <c r="B84" i="46"/>
  <c r="B83"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H19" i="46"/>
  <c r="F19" i="46"/>
  <c r="B19" i="46"/>
  <c r="B77" i="46" s="1"/>
  <c r="A19" i="46"/>
  <c r="B18" i="46"/>
  <c r="B55" i="46" s="1"/>
  <c r="A18" i="46"/>
  <c r="B17" i="46"/>
  <c r="A17" i="46"/>
  <c r="A16" i="46"/>
  <c r="A183" i="46" s="1"/>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F19" i="45"/>
  <c r="H19" i="45" s="1"/>
  <c r="B19" i="45"/>
  <c r="A19" i="45"/>
  <c r="B18" i="45"/>
  <c r="B55" i="45" s="1"/>
  <c r="A18" i="45"/>
  <c r="B17" i="45"/>
  <c r="B33" i="45" s="1"/>
  <c r="A17" i="45"/>
  <c r="A16" i="45"/>
  <c r="A183" i="45" s="1"/>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F19" i="44"/>
  <c r="H19" i="44" s="1"/>
  <c r="B19" i="44"/>
  <c r="B77" i="44" s="1"/>
  <c r="A19" i="44"/>
  <c r="B18" i="44"/>
  <c r="A18" i="44"/>
  <c r="B17" i="44"/>
  <c r="B33" i="44" s="1"/>
  <c r="A17" i="44"/>
  <c r="A16" i="44"/>
  <c r="A206" i="44" s="1"/>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F19" i="43"/>
  <c r="H19" i="43" s="1"/>
  <c r="B19" i="43"/>
  <c r="B77" i="43" s="1"/>
  <c r="A19" i="43"/>
  <c r="B18" i="43"/>
  <c r="A18" i="43"/>
  <c r="B17" i="43"/>
  <c r="A17" i="43"/>
  <c r="A16" i="43"/>
  <c r="A206" i="43" s="1"/>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H19" i="42"/>
  <c r="F19" i="42"/>
  <c r="B19" i="42"/>
  <c r="B77" i="42" s="1"/>
  <c r="A19" i="42"/>
  <c r="B18" i="42"/>
  <c r="A18" i="42"/>
  <c r="B17" i="42"/>
  <c r="B33" i="42" s="1"/>
  <c r="A17" i="42"/>
  <c r="A16" i="42"/>
  <c r="A33" i="42" s="1"/>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F19" i="41"/>
  <c r="H19" i="41" s="1"/>
  <c r="B19" i="41"/>
  <c r="B77" i="41" s="1"/>
  <c r="A19" i="41"/>
  <c r="B18" i="41"/>
  <c r="B55" i="41" s="1"/>
  <c r="A18" i="41"/>
  <c r="B17" i="41"/>
  <c r="B33" i="41" s="1"/>
  <c r="A17" i="41"/>
  <c r="A16" i="41"/>
  <c r="A111" i="41" s="1"/>
  <c r="B11" i="41"/>
  <c r="C236" i="40"/>
  <c r="B219" i="40"/>
  <c r="B218" i="40"/>
  <c r="B217" i="40"/>
  <c r="B216" i="40"/>
  <c r="B215" i="40"/>
  <c r="B214" i="40"/>
  <c r="B213" i="40"/>
  <c r="B212" i="40"/>
  <c r="B94" i="40"/>
  <c r="B90" i="40"/>
  <c r="B89" i="40"/>
  <c r="B88" i="40"/>
  <c r="B87" i="40"/>
  <c r="B86" i="40"/>
  <c r="B85" i="40"/>
  <c r="B84" i="40"/>
  <c r="B83"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F19" i="40"/>
  <c r="H19" i="40" s="1"/>
  <c r="B19" i="40"/>
  <c r="B77" i="40" s="1"/>
  <c r="A19" i="40"/>
  <c r="B18" i="40"/>
  <c r="B55" i="40" s="1"/>
  <c r="A18" i="40"/>
  <c r="B17" i="40"/>
  <c r="B33" i="40" s="1"/>
  <c r="A17" i="40"/>
  <c r="A16" i="40"/>
  <c r="A206" i="40" s="1"/>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F19" i="39"/>
  <c r="H19" i="39" s="1"/>
  <c r="B19" i="39"/>
  <c r="B77" i="39" s="1"/>
  <c r="A19" i="39"/>
  <c r="B18" i="39"/>
  <c r="A18" i="39"/>
  <c r="B17" i="39"/>
  <c r="B33" i="39" s="1"/>
  <c r="A17" i="39"/>
  <c r="A16" i="39"/>
  <c r="A94" i="39" s="1"/>
  <c r="B11" i="39"/>
  <c r="C236" i="38"/>
  <c r="B219" i="38"/>
  <c r="B218" i="38"/>
  <c r="B217" i="38"/>
  <c r="B216" i="38"/>
  <c r="B215" i="38"/>
  <c r="B214" i="38"/>
  <c r="B213" i="38"/>
  <c r="B212" i="38"/>
  <c r="B144" i="38"/>
  <c r="B94" i="38"/>
  <c r="B90" i="38"/>
  <c r="B89" i="38"/>
  <c r="B88" i="38"/>
  <c r="B87" i="38"/>
  <c r="B86" i="38"/>
  <c r="B85" i="38"/>
  <c r="B84" i="38"/>
  <c r="B83"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F19" i="38"/>
  <c r="H19" i="38" s="1"/>
  <c r="B19" i="38"/>
  <c r="B77" i="38" s="1"/>
  <c r="A19" i="38"/>
  <c r="B18" i="38"/>
  <c r="B55" i="38" s="1"/>
  <c r="A18" i="38"/>
  <c r="B17" i="38"/>
  <c r="B33" i="38" s="1"/>
  <c r="A17" i="38"/>
  <c r="A16" i="38"/>
  <c r="A206" i="38" s="1"/>
  <c r="B11" i="38"/>
  <c r="C236" i="37"/>
  <c r="B219" i="37"/>
  <c r="B218" i="37"/>
  <c r="B217" i="37"/>
  <c r="B216" i="37"/>
  <c r="B215" i="37"/>
  <c r="B214" i="37"/>
  <c r="B213" i="37"/>
  <c r="B212" i="37"/>
  <c r="B168" i="37"/>
  <c r="B90" i="37"/>
  <c r="B89" i="37"/>
  <c r="B88" i="37"/>
  <c r="B87" i="37"/>
  <c r="B86" i="37"/>
  <c r="B85" i="37"/>
  <c r="B84" i="37"/>
  <c r="B83"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F19" i="37"/>
  <c r="H19" i="37" s="1"/>
  <c r="B19" i="37"/>
  <c r="B77" i="37" s="1"/>
  <c r="A19" i="37"/>
  <c r="B18" i="37"/>
  <c r="B55" i="37" s="1"/>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H19" i="36"/>
  <c r="F19" i="36"/>
  <c r="B19" i="36"/>
  <c r="B77" i="36" s="1"/>
  <c r="A19" i="36"/>
  <c r="B18" i="36"/>
  <c r="A18" i="36"/>
  <c r="B17" i="36"/>
  <c r="B33" i="36" s="1"/>
  <c r="A17" i="36"/>
  <c r="A16" i="36"/>
  <c r="A144" i="42" l="1"/>
  <c r="E157" i="42" s="1"/>
  <c r="A128" i="41"/>
  <c r="E140" i="41" s="1"/>
  <c r="A144" i="41"/>
  <c r="E160" i="41" s="1"/>
  <c r="A77" i="53"/>
  <c r="C83" i="53" s="1"/>
  <c r="B95" i="51"/>
  <c r="A55" i="43"/>
  <c r="G67" i="43" s="1"/>
  <c r="A94" i="48"/>
  <c r="E106" i="48" s="1"/>
  <c r="A94" i="46"/>
  <c r="E106" i="46" s="1"/>
  <c r="A55" i="42"/>
  <c r="G61" i="42" s="1"/>
  <c r="J19" i="10"/>
  <c r="A55" i="48"/>
  <c r="G72" i="48" s="1"/>
  <c r="A144" i="53"/>
  <c r="E154" i="53" s="1"/>
  <c r="A77" i="46"/>
  <c r="C87" i="46" s="1"/>
  <c r="A183" i="53"/>
  <c r="F192" i="53" s="1"/>
  <c r="A77" i="42"/>
  <c r="C83" i="42" s="1"/>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C212" i="47"/>
  <c r="A94" i="49"/>
  <c r="E102" i="49" s="1"/>
  <c r="A33" i="51"/>
  <c r="G39" i="51" s="1"/>
  <c r="L19" i="10"/>
  <c r="A94" i="43"/>
  <c r="A183" i="43"/>
  <c r="F201" i="43" s="1"/>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C84" i="39" s="1"/>
  <c r="D22" i="42"/>
  <c r="A144" i="43"/>
  <c r="E151" i="43" s="1"/>
  <c r="A33" i="44"/>
  <c r="G50" i="44" s="1"/>
  <c r="A111" i="44"/>
  <c r="E124" i="44" s="1"/>
  <c r="A128" i="51"/>
  <c r="B129" i="51" s="1"/>
  <c r="A144" i="54"/>
  <c r="B145" i="54" s="1"/>
  <c r="C217" i="47"/>
  <c r="A144" i="52"/>
  <c r="E157" i="52" s="1"/>
  <c r="A128" i="45"/>
  <c r="E140" i="45" s="1"/>
  <c r="A77" i="52"/>
  <c r="C88" i="52" s="1"/>
  <c r="T19" i="10"/>
  <c r="A55" i="40"/>
  <c r="B56" i="40" s="1"/>
  <c r="C218" i="47"/>
  <c r="U19" i="10"/>
  <c r="A144" i="47"/>
  <c r="E152" i="47" s="1"/>
  <c r="F19" i="10"/>
  <c r="V19" i="10"/>
  <c r="A33" i="43"/>
  <c r="B34" i="43" s="1"/>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2" i="53"/>
  <c r="C219" i="53"/>
  <c r="C216" i="54"/>
  <c r="C215" i="54"/>
  <c r="C214" i="54"/>
  <c r="C213" i="54"/>
  <c r="C212" i="54"/>
  <c r="C219" i="54"/>
  <c r="C218" i="54"/>
  <c r="C217" i="54"/>
  <c r="B207" i="54"/>
  <c r="E157" i="53"/>
  <c r="A94" i="54"/>
  <c r="C86" i="53"/>
  <c r="A168"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5" i="50"/>
  <c r="G73" i="50"/>
  <c r="A77" i="49"/>
  <c r="B56" i="50"/>
  <c r="E151" i="50"/>
  <c r="E105" i="51"/>
  <c r="E104" i="51"/>
  <c r="E103" i="51"/>
  <c r="E102" i="51"/>
  <c r="E101" i="51"/>
  <c r="E100" i="51"/>
  <c r="E107" i="51"/>
  <c r="E98" i="51"/>
  <c r="D20" i="51" s="1"/>
  <c r="E99" i="51"/>
  <c r="E158" i="50"/>
  <c r="A206" i="46"/>
  <c r="A168" i="46"/>
  <c r="B184" i="48"/>
  <c r="A128" i="49"/>
  <c r="A33" i="50"/>
  <c r="A94" i="50"/>
  <c r="A206" i="50"/>
  <c r="A168" i="50"/>
  <c r="A128" i="50"/>
  <c r="A183" i="50"/>
  <c r="E159" i="50"/>
  <c r="A94" i="45"/>
  <c r="F187" i="48"/>
  <c r="E161" i="50"/>
  <c r="E133" i="48"/>
  <c r="E162" i="50"/>
  <c r="F201" i="48"/>
  <c r="F200" i="48"/>
  <c r="F199" i="48"/>
  <c r="F198" i="48"/>
  <c r="F188" i="48"/>
  <c r="F190" i="48"/>
  <c r="F192" i="49"/>
  <c r="C216" i="52"/>
  <c r="C215" i="52"/>
  <c r="C214" i="52"/>
  <c r="C213" i="52"/>
  <c r="C212" i="52"/>
  <c r="C219" i="52"/>
  <c r="C218" i="52"/>
  <c r="F191" i="48"/>
  <c r="A77" i="50"/>
  <c r="A33" i="46"/>
  <c r="A144" i="46"/>
  <c r="F192" i="48"/>
  <c r="A55" i="45"/>
  <c r="F193" i="48"/>
  <c r="F194" i="48"/>
  <c r="A111" i="49"/>
  <c r="A55" i="49"/>
  <c r="A33" i="49"/>
  <c r="A33" i="45"/>
  <c r="A144" i="45"/>
  <c r="F195" i="48"/>
  <c r="A144" i="49"/>
  <c r="F202" i="49"/>
  <c r="C217" i="52"/>
  <c r="A111" i="45"/>
  <c r="A77" i="45"/>
  <c r="A111" i="46"/>
  <c r="C216" i="47"/>
  <c r="C215" i="47"/>
  <c r="C219" i="47"/>
  <c r="F196" i="48"/>
  <c r="F202" i="47"/>
  <c r="F201" i="47"/>
  <c r="F197" i="48"/>
  <c r="A206" i="49"/>
  <c r="A168" i="48"/>
  <c r="A206" i="48"/>
  <c r="G67" i="52"/>
  <c r="A94" i="52"/>
  <c r="G69" i="52"/>
  <c r="A144" i="51"/>
  <c r="A77" i="51"/>
  <c r="A183" i="51"/>
  <c r="G73" i="52"/>
  <c r="A183" i="52"/>
  <c r="A168" i="51"/>
  <c r="A206" i="51"/>
  <c r="G42" i="52"/>
  <c r="G61" i="52"/>
  <c r="A128" i="52"/>
  <c r="A128" i="47"/>
  <c r="A144" i="48"/>
  <c r="G62" i="52"/>
  <c r="A77" i="48"/>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A94" i="44"/>
  <c r="E120" i="44"/>
  <c r="E162" i="42"/>
  <c r="A183" i="42"/>
  <c r="A168" i="41"/>
  <c r="A206" i="41"/>
  <c r="A128" i="42"/>
  <c r="A168" i="42"/>
  <c r="A206" i="42"/>
  <c r="A94" i="41"/>
  <c r="A33" i="41"/>
  <c r="A168" i="43"/>
  <c r="A94" i="42"/>
  <c r="A128" i="44"/>
  <c r="E154" i="41"/>
  <c r="A55" i="41"/>
  <c r="A168" i="44"/>
  <c r="E155" i="41"/>
  <c r="E105" i="39"/>
  <c r="E104" i="39"/>
  <c r="E103" i="39"/>
  <c r="E102" i="39"/>
  <c r="E101" i="39"/>
  <c r="E100" i="39"/>
  <c r="E99" i="39"/>
  <c r="E106" i="39"/>
  <c r="E107" i="39"/>
  <c r="E98" i="39"/>
  <c r="B95" i="39"/>
  <c r="C216" i="40"/>
  <c r="C215" i="40"/>
  <c r="C214" i="40"/>
  <c r="C213" i="40"/>
  <c r="C212" i="40"/>
  <c r="C219" i="40"/>
  <c r="C217" i="40"/>
  <c r="C218" i="40"/>
  <c r="B207" i="40"/>
  <c r="A33" i="39"/>
  <c r="A94" i="40"/>
  <c r="A55" i="39"/>
  <c r="A111" i="39"/>
  <c r="A33" i="40"/>
  <c r="A144" i="39"/>
  <c r="A183" i="39"/>
  <c r="A111" i="40"/>
  <c r="A144" i="40"/>
  <c r="A77" i="40"/>
  <c r="A183" i="40"/>
  <c r="A168" i="39"/>
  <c r="A206" i="39"/>
  <c r="A128" i="40"/>
  <c r="A168" i="40"/>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G72" i="40" l="1"/>
  <c r="E139" i="39"/>
  <c r="E132" i="39"/>
  <c r="C90" i="39"/>
  <c r="C86" i="39"/>
  <c r="E133" i="39"/>
  <c r="B78" i="44"/>
  <c r="E152" i="42"/>
  <c r="G63" i="42"/>
  <c r="G59" i="42"/>
  <c r="E120" i="42"/>
  <c r="B112" i="42"/>
  <c r="G62" i="42"/>
  <c r="G67" i="42"/>
  <c r="E117" i="42"/>
  <c r="E119" i="42"/>
  <c r="G65" i="42"/>
  <c r="E161" i="42"/>
  <c r="E163" i="42"/>
  <c r="E158" i="42"/>
  <c r="G69" i="42"/>
  <c r="G72" i="42"/>
  <c r="B145" i="42"/>
  <c r="E153" i="42"/>
  <c r="E150" i="42"/>
  <c r="G60" i="42"/>
  <c r="E160" i="42"/>
  <c r="E156" i="42"/>
  <c r="E149" i="42"/>
  <c r="E155" i="42"/>
  <c r="E154" i="42"/>
  <c r="G64" i="42"/>
  <c r="E164" i="42"/>
  <c r="E151" i="42"/>
  <c r="G68" i="42"/>
  <c r="E148" i="42"/>
  <c r="E156" i="41"/>
  <c r="E150" i="41"/>
  <c r="E162" i="41"/>
  <c r="B129" i="41"/>
  <c r="E134" i="41"/>
  <c r="E132" i="41"/>
  <c r="E164" i="41"/>
  <c r="E159" i="41"/>
  <c r="E157" i="41"/>
  <c r="E148" i="41"/>
  <c r="B184" i="41"/>
  <c r="F200" i="41"/>
  <c r="C85" i="44"/>
  <c r="B112" i="44"/>
  <c r="C87" i="44"/>
  <c r="C88" i="44"/>
  <c r="E159" i="42"/>
  <c r="E160" i="53"/>
  <c r="E150" i="53"/>
  <c r="E149" i="53"/>
  <c r="C89" i="53"/>
  <c r="B78" i="53"/>
  <c r="E161" i="53"/>
  <c r="E159" i="53"/>
  <c r="G71" i="52"/>
  <c r="G63" i="52"/>
  <c r="G60" i="52"/>
  <c r="G48" i="51"/>
  <c r="G60" i="50"/>
  <c r="G59" i="50"/>
  <c r="G67" i="50"/>
  <c r="E99" i="49"/>
  <c r="E104" i="49"/>
  <c r="E98" i="49"/>
  <c r="E103" i="49"/>
  <c r="B95" i="49"/>
  <c r="E107" i="49"/>
  <c r="E100" i="49"/>
  <c r="E121" i="48"/>
  <c r="E132" i="48"/>
  <c r="E101" i="48"/>
  <c r="E102" i="48"/>
  <c r="G42" i="47"/>
  <c r="E107" i="47"/>
  <c r="G61" i="47"/>
  <c r="B184" i="47"/>
  <c r="G44" i="47"/>
  <c r="G63" i="46"/>
  <c r="G73" i="40"/>
  <c r="C85" i="39"/>
  <c r="C89" i="39"/>
  <c r="C87" i="39"/>
  <c r="F202" i="44"/>
  <c r="G43" i="44"/>
  <c r="F188" i="44"/>
  <c r="B184" i="44"/>
  <c r="E116" i="44"/>
  <c r="B145" i="44"/>
  <c r="F187" i="44"/>
  <c r="E115" i="44"/>
  <c r="F196" i="44"/>
  <c r="E117" i="44"/>
  <c r="G69" i="44"/>
  <c r="F201" i="44"/>
  <c r="E123" i="44"/>
  <c r="F192" i="44"/>
  <c r="G60" i="44"/>
  <c r="G71" i="44"/>
  <c r="G73" i="44"/>
  <c r="G68" i="44"/>
  <c r="B56" i="44"/>
  <c r="G61" i="44"/>
  <c r="G59" i="44"/>
  <c r="G72" i="44"/>
  <c r="G62" i="43"/>
  <c r="F200" i="43"/>
  <c r="F195" i="43"/>
  <c r="F187" i="43"/>
  <c r="G51" i="43"/>
  <c r="F190" i="43"/>
  <c r="G44" i="43"/>
  <c r="F198" i="43"/>
  <c r="F191" i="43"/>
  <c r="G43" i="43"/>
  <c r="G45" i="43"/>
  <c r="G50" i="43"/>
  <c r="F202" i="43"/>
  <c r="F197" i="43"/>
  <c r="G47" i="43"/>
  <c r="G46" i="43"/>
  <c r="G41" i="43"/>
  <c r="B184" i="43"/>
  <c r="F199" i="43"/>
  <c r="G37" i="43"/>
  <c r="F188" i="43"/>
  <c r="G40" i="43"/>
  <c r="F189" i="43"/>
  <c r="G42" i="43"/>
  <c r="G73" i="42"/>
  <c r="G66" i="42"/>
  <c r="F201" i="41"/>
  <c r="E137" i="41"/>
  <c r="E138" i="41"/>
  <c r="E135" i="41"/>
  <c r="E136" i="41"/>
  <c r="E139" i="41"/>
  <c r="E133" i="41"/>
  <c r="F195" i="41"/>
  <c r="F191" i="41"/>
  <c r="F188" i="41"/>
  <c r="C88" i="41"/>
  <c r="C83" i="41"/>
  <c r="B78" i="41"/>
  <c r="C87" i="41"/>
  <c r="C84" i="41"/>
  <c r="F193" i="41"/>
  <c r="C85" i="41"/>
  <c r="F202" i="41"/>
  <c r="G41" i="44"/>
  <c r="G65" i="43"/>
  <c r="B34" i="51"/>
  <c r="F201" i="53"/>
  <c r="F194" i="53"/>
  <c r="G49" i="51"/>
  <c r="E123" i="48"/>
  <c r="F191" i="53"/>
  <c r="G40" i="44"/>
  <c r="G73" i="43"/>
  <c r="B112" i="48"/>
  <c r="F189" i="53"/>
  <c r="G42" i="44"/>
  <c r="E161" i="43"/>
  <c r="G46" i="51"/>
  <c r="E118" i="48"/>
  <c r="F190" i="53"/>
  <c r="F198" i="53"/>
  <c r="E120" i="48"/>
  <c r="F195" i="53"/>
  <c r="G40" i="51"/>
  <c r="E102" i="47"/>
  <c r="G66" i="47"/>
  <c r="G45" i="51"/>
  <c r="E101" i="47"/>
  <c r="G73" i="51"/>
  <c r="G39" i="43"/>
  <c r="G38" i="43"/>
  <c r="G67" i="44"/>
  <c r="G51" i="51"/>
  <c r="E154" i="47"/>
  <c r="G37" i="51"/>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s="1"/>
  <c r="E153" i="47"/>
  <c r="E123" i="50"/>
  <c r="G43" i="54"/>
  <c r="G60" i="54"/>
  <c r="B112" i="54"/>
  <c r="E164" i="53"/>
  <c r="E148" i="53"/>
  <c r="E137" i="43"/>
  <c r="E105" i="48"/>
  <c r="D20" i="48" s="1"/>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D17" i="53" s="1"/>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D18" i="42" s="1"/>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G66" i="50"/>
  <c r="N30" i="10"/>
  <c r="E164" i="54"/>
  <c r="E115" i="54"/>
  <c r="F198" i="54"/>
  <c r="E107" i="53"/>
  <c r="E118" i="52"/>
  <c r="B112" i="52"/>
  <c r="E119" i="52"/>
  <c r="C89" i="44"/>
  <c r="C90" i="44"/>
  <c r="E123" i="51"/>
  <c r="S28" i="10"/>
  <c r="G64" i="40"/>
  <c r="G65" i="40"/>
  <c r="G64" i="52"/>
  <c r="G70" i="52"/>
  <c r="G68" i="52"/>
  <c r="G66" i="52"/>
  <c r="G65" i="52"/>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I179" i="41"/>
  <c r="I172" i="41"/>
  <c r="I178" i="41"/>
  <c r="I177" i="41"/>
  <c r="I174" i="41"/>
  <c r="I173" i="41"/>
  <c r="I176" i="41"/>
  <c r="I175" i="41"/>
  <c r="B169"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D23" i="42" l="1"/>
  <c r="H28" i="10"/>
  <c r="E165" i="42"/>
  <c r="G27" i="10"/>
  <c r="E141" i="41"/>
  <c r="D23" i="41"/>
  <c r="D25" i="49"/>
  <c r="D25" i="41"/>
  <c r="F203" i="41"/>
  <c r="D21" i="42"/>
  <c r="E125" i="48"/>
  <c r="E165" i="41"/>
  <c r="Q25" i="10"/>
  <c r="E22" i="10"/>
  <c r="G28" i="10"/>
  <c r="F22" i="10"/>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D15" i="10"/>
  <c r="D14" i="10"/>
  <c r="D13" i="10"/>
  <c r="D12" i="10"/>
  <c r="D11" i="10"/>
  <c r="D10" i="10"/>
  <c r="D9" i="10"/>
  <c r="D8" i="10"/>
  <c r="B219" i="1"/>
  <c r="B218" i="1"/>
  <c r="B217" i="1"/>
  <c r="B216" i="1"/>
  <c r="B215" i="1"/>
  <c r="B214" i="1"/>
  <c r="B213" i="1"/>
  <c r="B212" i="1"/>
  <c r="B90" i="1"/>
  <c r="B89" i="1"/>
  <c r="B88" i="1"/>
  <c r="B87" i="1"/>
  <c r="B86" i="1"/>
  <c r="B85" i="1"/>
  <c r="B84" i="1"/>
  <c r="B8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C22" i="10" s="1"/>
  <c r="B81" i="50" l="1"/>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C82" i="40"/>
  <c r="D19" i="40" s="1"/>
  <c r="H17" i="40"/>
  <c r="H17" i="52"/>
  <c r="C82" i="52"/>
  <c r="D19" i="52" s="1"/>
  <c r="C220" i="41"/>
  <c r="G31" i="10"/>
  <c r="D26" i="41"/>
  <c r="C82" i="43"/>
  <c r="D19" i="43" s="1"/>
  <c r="H17" i="43"/>
  <c r="C82" i="48"/>
  <c r="D19" i="48" s="1"/>
  <c r="H17" i="48"/>
  <c r="C220" i="43"/>
  <c r="I31" i="10"/>
  <c r="D26" i="43"/>
  <c r="A16" i="1"/>
  <c r="S2" i="13"/>
  <c r="S3" i="13"/>
  <c r="S4" i="13"/>
  <c r="D27" i="39" l="1"/>
  <c r="K13" i="14" s="1"/>
  <c r="D27" i="43"/>
  <c r="C238" i="43" s="1"/>
  <c r="D27" i="37"/>
  <c r="C238" i="37" s="1"/>
  <c r="D27" i="54"/>
  <c r="W13" i="14" s="1"/>
  <c r="D27" i="44"/>
  <c r="J13" i="14" s="1"/>
  <c r="H18" i="41"/>
  <c r="H27" i="41" s="1"/>
  <c r="D19" i="41"/>
  <c r="D27" i="41" s="1"/>
  <c r="H18" i="50"/>
  <c r="H27" i="50" s="1"/>
  <c r="D19" i="50"/>
  <c r="D27" i="50" s="1"/>
  <c r="D27" i="40"/>
  <c r="C238" i="40" s="1"/>
  <c r="D27" i="38"/>
  <c r="M13" i="14" s="1"/>
  <c r="H18" i="49"/>
  <c r="H27" i="49" s="1"/>
  <c r="D19" i="49"/>
  <c r="D27" i="49" s="1"/>
  <c r="R13" i="14" s="1"/>
  <c r="D27" i="48"/>
  <c r="Q13" i="14" s="1"/>
  <c r="H18" i="45"/>
  <c r="H27" i="45" s="1"/>
  <c r="D19" i="45"/>
  <c r="D27" i="45" s="1"/>
  <c r="D27" i="47"/>
  <c r="P13" i="14" s="1"/>
  <c r="H18" i="42"/>
  <c r="H27" i="42" s="1"/>
  <c r="D19" i="42"/>
  <c r="D27" i="42" s="1"/>
  <c r="D27" i="52"/>
  <c r="C238" i="52" s="1"/>
  <c r="H18" i="51"/>
  <c r="H27" i="51" s="1"/>
  <c r="D19" i="51"/>
  <c r="D27" i="51" s="1"/>
  <c r="D27" i="53"/>
  <c r="V13" i="14" s="1"/>
  <c r="D27" i="46"/>
  <c r="C238" i="46" s="1"/>
  <c r="D26" i="36"/>
  <c r="D27" i="36" s="1"/>
  <c r="C238" i="36" s="1"/>
  <c r="C220" i="36"/>
  <c r="H18" i="53"/>
  <c r="H27" i="53" s="1"/>
  <c r="C91" i="53"/>
  <c r="V24" i="10"/>
  <c r="H18" i="52"/>
  <c r="U24" i="10"/>
  <c r="C91" i="52"/>
  <c r="O24" i="10"/>
  <c r="C91" i="46"/>
  <c r="R24" i="10"/>
  <c r="C91" i="49"/>
  <c r="H24" i="10"/>
  <c r="C91" i="42"/>
  <c r="C238" i="48"/>
  <c r="H18" i="54"/>
  <c r="W24" i="10"/>
  <c r="C91" i="54"/>
  <c r="H18" i="40"/>
  <c r="H27" i="40" s="1"/>
  <c r="C91" i="40"/>
  <c r="L24" i="10"/>
  <c r="H18" i="47"/>
  <c r="H27" i="47" s="1"/>
  <c r="C91" i="47"/>
  <c r="P24" i="10"/>
  <c r="U13" i="14"/>
  <c r="N24" i="10"/>
  <c r="C91" i="45"/>
  <c r="C91" i="51"/>
  <c r="T24" i="10"/>
  <c r="H27" i="39"/>
  <c r="C91" i="39"/>
  <c r="K24" i="10"/>
  <c r="S24" i="10"/>
  <c r="C91" i="50"/>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C238" i="39" l="1"/>
  <c r="D233" i="39" s="1"/>
  <c r="I13" i="14"/>
  <c r="F13" i="14"/>
  <c r="C238" i="44"/>
  <c r="D230" i="44" s="1"/>
  <c r="C238" i="49"/>
  <c r="C240" i="49" s="1"/>
  <c r="C29" i="49" s="1"/>
  <c r="C238" i="53"/>
  <c r="D230" i="53" s="1"/>
  <c r="C238" i="38"/>
  <c r="C240" i="38" s="1"/>
  <c r="O13" i="14"/>
  <c r="L13" i="14"/>
  <c r="E13" i="14"/>
  <c r="G13" i="14"/>
  <c r="C238" i="41"/>
  <c r="D230" i="41" s="1"/>
  <c r="C238" i="54"/>
  <c r="D234" i="54" s="1"/>
  <c r="H13" i="14"/>
  <c r="C238" i="42"/>
  <c r="D231" i="42" s="1"/>
  <c r="C238" i="45"/>
  <c r="D234" i="45" s="1"/>
  <c r="N13" i="14"/>
  <c r="C238" i="50"/>
  <c r="D231" i="50" s="1"/>
  <c r="S13" i="14"/>
  <c r="T13" i="14"/>
  <c r="C238" i="51"/>
  <c r="D234" i="51" s="1"/>
  <c r="C238" i="47"/>
  <c r="C240" i="47" s="1"/>
  <c r="C29" i="47" s="1"/>
  <c r="C240" i="53"/>
  <c r="C29" i="53" s="1"/>
  <c r="D236" i="53"/>
  <c r="D231" i="53"/>
  <c r="D236" i="40"/>
  <c r="D233" i="40"/>
  <c r="D231" i="40"/>
  <c r="C240" i="40"/>
  <c r="C29" i="40" s="1"/>
  <c r="D235" i="40"/>
  <c r="D234" i="40"/>
  <c r="D232" i="40"/>
  <c r="D230" i="40"/>
  <c r="D231" i="36"/>
  <c r="D236" i="36"/>
  <c r="D232" i="36"/>
  <c r="D235" i="36"/>
  <c r="D233" i="36"/>
  <c r="D234" i="36"/>
  <c r="D230" i="36"/>
  <c r="C240" i="36"/>
  <c r="C240" i="52"/>
  <c r="D232" i="52"/>
  <c r="D230" i="52"/>
  <c r="D236" i="52"/>
  <c r="D235" i="52"/>
  <c r="D234" i="52"/>
  <c r="D231" i="52"/>
  <c r="D233" i="52"/>
  <c r="H27" i="54"/>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D236" i="44"/>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D235" i="39" l="1"/>
  <c r="C240" i="39"/>
  <c r="C29" i="39" s="1"/>
  <c r="D234" i="39"/>
  <c r="D232" i="39"/>
  <c r="D236" i="39"/>
  <c r="D230" i="39"/>
  <c r="D231" i="39"/>
  <c r="D234" i="44"/>
  <c r="D233" i="51"/>
  <c r="D231" i="38"/>
  <c r="D235" i="53"/>
  <c r="D234" i="53"/>
  <c r="D233" i="53"/>
  <c r="D232" i="53"/>
  <c r="D235" i="51"/>
  <c r="C240" i="51"/>
  <c r="C29" i="51" s="1"/>
  <c r="D230" i="51"/>
  <c r="D236" i="51"/>
  <c r="D233" i="49"/>
  <c r="D234" i="49"/>
  <c r="D230" i="49"/>
  <c r="D235" i="49"/>
  <c r="D236" i="49"/>
  <c r="D231" i="49"/>
  <c r="D235" i="47"/>
  <c r="D234" i="47"/>
  <c r="D236" i="38"/>
  <c r="D231" i="44"/>
  <c r="D232" i="44"/>
  <c r="D235" i="44"/>
  <c r="D233" i="44"/>
  <c r="C240" i="44"/>
  <c r="C29" i="44" s="1"/>
  <c r="D233" i="42"/>
  <c r="D236" i="42"/>
  <c r="D232" i="42"/>
  <c r="D234" i="42"/>
  <c r="D232" i="49"/>
  <c r="D232" i="45"/>
  <c r="D235" i="42"/>
  <c r="D235" i="38"/>
  <c r="D230" i="42"/>
  <c r="D234" i="38"/>
  <c r="C240" i="42"/>
  <c r="C29" i="42" s="1"/>
  <c r="D233" i="38"/>
  <c r="D231" i="4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D22" i="10" l="1"/>
  <c r="C82" i="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69" i="1"/>
  <c r="B129" i="1"/>
  <c r="B95" i="1"/>
  <c r="B56" i="1"/>
  <c r="B207" i="1"/>
  <c r="B184" i="1"/>
  <c r="I180" i="1" l="1"/>
  <c r="E165" i="1"/>
  <c r="E141" i="1"/>
  <c r="C29" i="10"/>
  <c r="C27"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<sst xmlns="http://schemas.openxmlformats.org/spreadsheetml/2006/main" count="2024" uniqueCount="187">
  <si>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</si>
  <si>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</si>
  <si>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</si>
  <si>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</si>
  <si>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</si>
  <si>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</si>
  <si>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</si>
  <si>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</si>
  <si>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</si>
  <si>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</si>
  <si>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</si>
  <si>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</si>
  <si>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</si>
  <si>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</si>
  <si>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</si>
  <si>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</si>
  <si>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</si>
  <si>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</si>
  <si>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</si>
  <si>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</si>
  <si>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</si>
  <si>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</si>
  <si>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</si>
  <si>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</si>
  <si>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</si>
  <si>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</si>
  <si>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</si>
  <si>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</si>
  <si>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</si>
  <si>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</si>
  <si>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</si>
  <si>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</si>
  <si>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</si>
  <si>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</si>
  <si>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</si>
  <si>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</si>
  <si>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</si>
  <si>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</si>
  <si>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</si>
  <si>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</si>
  <si>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</si>
  <si>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</si>
  <si>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</si>
  <si>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</si>
  <si>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</si>
  <si>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</si>
  <si>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</si>
  <si>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</si>
  <si>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</si>
  <si>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</si>
  <si>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</si>
  <si>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</si>
  <si>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</si>
  <si>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</si>
  <si>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</si>
  <si>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</si>
  <si>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</si>
  <si>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</si>
  <si>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</si>
  <si>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</si>
  <si>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</si>
  <si>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</si>
  <si>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</si>
  <si>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</si>
  <si>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</si>
  <si>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</si>
  <si>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</si>
  <si>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</si>
  <si>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</si>
  <si>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</si>
  <si>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</si>
  <si>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</si>
  <si>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</si>
  <si>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</si>
  <si>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</si>
  <si>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</si>
  <si>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</si>
  <si>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</si>
  <si>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</si>
  <si>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</si>
  <si>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</si>
  <si>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</si>
  <si>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</si>
  <si>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</si>
  <si>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</si>
  <si>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</si>
  <si>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</si>
  <si>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</si>
  <si>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</si>
  <si>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</si>
  <si>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</si>
  <si>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</si>
  <si>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</si>
  <si>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</si>
  <si>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</si>
  <si>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</si>
  <si>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</si>
  <si>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</si>
  <si>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</si>
  <si>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</si>
  <si>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</si>
  <si>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</si>
  <si>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</si>
  <si>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</si>
  <si>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</si>
  <si>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</si>
  <si>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</si>
  <si>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</si>
  <si>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</si>
  <si>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</si>
  <si>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</si>
  <si>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</si>
  <si>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</si>
  <si>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</si>
  <si>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</si>
  <si>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</si>
  <si>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</si>
  <si>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</si>
  <si>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</si>
  <si>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</si>
  <si>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</si>
  <si>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</si>
  <si>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</si>
  <si>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</si>
  <si>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</si>
  <si>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</si>
  <si>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</si>
  <si>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</si>
  <si>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</si>
  <si>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</si>
  <si>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</si>
  <si>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</si>
  <si>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</si>
  <si>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</si>
  <si>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</si>
  <si>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</si>
  <si>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</si>
  <si>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</si>
  <si>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</si>
  <si>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</si>
  <si>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</si>
  <si>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</si>
  <si>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</si>
  <si>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</si>
  <si>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</si>
  <si>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</si>
  <si>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</si>
  <si>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</si>
  <si>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</si>
  <si>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</si>
  <si>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</si>
  <si>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</si>
  <si>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</si>
  <si>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</si>
  <si>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</si>
  <si>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</si>
  <si>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</si>
  <si>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</si>
  <si>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</si>
  <si>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</si>
  <si>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</si>
  <si>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</si>
  <si>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</si>
  <si>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</si>
  <si>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</si>
  <si>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</si>
  <si>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</si>
  <si>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</si>
  <si>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</si>
  <si>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</si>
  <si>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</si>
  <si>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</si>
  <si>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</si>
  <si>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</si>
  <si>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</si>
  <si>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</si>
  <si>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</si>
  <si>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</si>
  <si>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</si>
  <si>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</si>
  <si>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</si>
  <si>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</si>
  <si>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</si>
  <si>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</si>
  <si>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</si>
  <si>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</si>
  <si>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Op basis van de openstelling kunt u deze kostensoort niet hanteren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</si>
</sst>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0"/>
      <color theme="0" tint="-0.14999847407452621"/>
      <name val="Trebuchet MS"/>
      <family val="2"/>
    </font>
    <font>
      <b/>
      <sz val="16"/>
      <color theme="0" tint="-0.14999847407452621"/>
      <name val="Trebuchet MS"/>
      <family val="2"/>
    </font>
    <font>
      <b/>
      <sz val="10"/>
      <color theme="0" tint="-0.14999847407452621"/>
      <name val="Trebuchet MS"/>
      <family val="2"/>
    </font>
    <font>
      <sz val="9"/>
      <color theme="0" tint="-0.14999847407452621"/>
      <name val="Trebuchet MS"/>
      <family val="2"/>
    </font>
    <font>
      <sz val="12"/>
      <color theme="2" tint="-0.249977111117893"/>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
      <patternFill patternType="solid">
        <fgColor theme="0" tint="-4.9989318521683403E-2"/>
        <bgColor theme="9"/>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53">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14" borderId="11" xfId="0" applyFont="1" applyFill="1" applyBorder="1" applyProtection="1">
      <protection hidden="1"/>
    </xf>
    <xf numFmtId="44" fontId="43" fillId="14" borderId="11" xfId="0" applyNumberFormat="1" applyFont="1" applyFill="1" applyBorder="1" applyProtection="1">
      <protection hidden="1"/>
    </xf>
    <xf numFmtId="0" fontId="44" fillId="15" borderId="0" xfId="0" applyFont="1" applyFill="1" applyProtection="1">
      <protection hidden="1"/>
    </xf>
    <xf numFmtId="0" fontId="44" fillId="15" borderId="0" xfId="0" applyFont="1" applyFill="1"/>
    <xf numFmtId="0" fontId="45" fillId="5" borderId="0" xfId="0" applyFont="1" applyFill="1"/>
    <xf numFmtId="0" fontId="45" fillId="5" borderId="0" xfId="0" applyFont="1" applyFill="1" applyAlignment="1">
      <alignment wrapText="1"/>
    </xf>
    <xf numFmtId="0" fontId="43" fillId="5" borderId="0" xfId="0" applyFont="1" applyFill="1" applyProtection="1">
      <protection locked="0"/>
    </xf>
    <xf numFmtId="0" fontId="43" fillId="14" borderId="0" xfId="0" applyFont="1" applyFill="1" applyProtection="1">
      <protection locked="0"/>
    </xf>
    <xf numFmtId="44" fontId="43" fillId="14" borderId="0" xfId="0" applyNumberFormat="1" applyFont="1" applyFill="1" applyProtection="1">
      <protection locked="0"/>
    </xf>
    <xf numFmtId="44" fontId="45" fillId="5" borderId="0" xfId="0" applyNumberFormat="1" applyFont="1" applyFill="1" applyProtection="1">
      <protection hidden="1"/>
    </xf>
    <xf numFmtId="0" fontId="43" fillId="14" borderId="0" xfId="0" applyFont="1" applyFill="1" applyAlignment="1" applyProtection="1">
      <alignment horizontal="left" wrapText="1"/>
      <protection locked="0"/>
    </xf>
    <xf numFmtId="44" fontId="45" fillId="5" borderId="0" xfId="0" applyNumberFormat="1" applyFont="1" applyFill="1"/>
    <xf numFmtId="165" fontId="47" fillId="9" borderId="7" xfId="0" applyNumberFormat="1" applyFont="1" applyFill="1" applyBorder="1" applyAlignment="1" applyProtection="1">
      <alignment vertical="center"/>
      <protection hidden="1"/>
    </xf>
    <xf numFmtId="44" fontId="47" fillId="9" borderId="8" xfId="0" applyNumberFormat="1" applyFont="1" applyFill="1" applyBorder="1" applyAlignment="1" applyProtection="1">
      <alignment vertical="center"/>
      <protection hidden="1"/>
    </xf>
    <xf numFmtId="165" fontId="47" fillId="9" borderId="0" xfId="0" applyNumberFormat="1" applyFont="1" applyFill="1" applyAlignment="1">
      <alignment vertical="center"/>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xf numFmtId="0" fontId="46" fillId="5" borderId="0" xfId="0" applyFont="1" applyFill="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election activeCell="D35" sqref="D35"/>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39" t="s">
        <v>148</v>
      </c>
      <c r="C18" s="239"/>
      <c r="D18" s="2"/>
    </row>
    <row r="19" spans="2:4" ht="75" hidden="1" x14ac:dyDescent="0.25">
      <c r="B19" s="104" t="s">
        <v>149</v>
      </c>
      <c r="C19" s="105" t="s">
        <v>165</v>
      </c>
    </row>
    <row r="20" spans="2:4" ht="45" hidden="1" x14ac:dyDescent="0.25">
      <c r="B20" s="104" t="s">
        <v>24</v>
      </c>
      <c r="C20" s="105" t="s">
        <v>128</v>
      </c>
    </row>
    <row r="21" spans="2:4" ht="35.25" customHeight="1" thickBot="1" x14ac:dyDescent="0.3">
      <c r="B21" s="104" t="s">
        <v>162</v>
      </c>
      <c r="C21" s="105" t="s">
        <v>129</v>
      </c>
    </row>
    <row r="22" spans="2:4" ht="15.75" hidden="1" thickTop="1" x14ac:dyDescent="0.25">
      <c r="B22" s="239" t="s">
        <v>130</v>
      </c>
      <c r="C22" s="239"/>
    </row>
    <row r="23" spans="2:4" ht="75.75" hidden="1" thickBot="1" x14ac:dyDescent="0.3">
      <c r="B23" s="208" t="s">
        <v>131</v>
      </c>
      <c r="C23" s="209" t="s">
        <v>132</v>
      </c>
    </row>
    <row r="24" spans="2:4" ht="15.75" hidden="1" thickTop="1" x14ac:dyDescent="0.25">
      <c r="B24" s="239" t="s">
        <v>143</v>
      </c>
      <c r="C24" s="239"/>
    </row>
    <row r="25" spans="2:4" ht="45" hidden="1" x14ac:dyDescent="0.25">
      <c r="B25" s="104" t="s">
        <v>144</v>
      </c>
      <c r="C25" s="105" t="s">
        <v>145</v>
      </c>
    </row>
    <row r="26" spans="2:4" ht="45.75" hidden="1" thickBot="1" x14ac:dyDescent="0.3">
      <c r="B26" s="104" t="s">
        <v>146</v>
      </c>
      <c r="C26" s="105" t="s">
        <v>147</v>
      </c>
    </row>
    <row r="27" spans="2:4" ht="15.75" thickTop="1" x14ac:dyDescent="0.25">
      <c r="B27" s="239" t="s">
        <v>31</v>
      </c>
      <c r="C27" s="239"/>
    </row>
    <row r="28" spans="2:4" ht="75"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9"/>
  <sheetViews>
    <sheetView topLeftCell="A3" workbookViewId="0">
      <selection activeCell="D13" sqref="D13"/>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40"/>
      <c r="D2" s="240"/>
      <c r="E2" s="93"/>
      <c r="G2" s="41" t="s">
        <v>28</v>
      </c>
    </row>
    <row r="3" spans="2:7" x14ac:dyDescent="0.3">
      <c r="G3" s="55" t="s">
        <v>30</v>
      </c>
    </row>
    <row r="8" spans="2:7" ht="18" customHeight="1" x14ac:dyDescent="0.3"/>
    <row r="9" spans="2:7" ht="17.25" thickBot="1" x14ac:dyDescent="0.35">
      <c r="B9" s="181" t="s">
        <v>81</v>
      </c>
      <c r="C9" s="181" t="s">
        <v>91</v>
      </c>
    </row>
    <row r="10" spans="2:7" ht="17.25" thickTop="1" x14ac:dyDescent="0.3">
      <c r="B10" s="175"/>
      <c r="C10" s="176"/>
    </row>
    <row r="11" spans="2:7" ht="16.5" x14ac:dyDescent="0.3">
      <c r="B11" s="177"/>
      <c r="C11" s="176"/>
    </row>
    <row r="12" spans="2:7" ht="16.5" x14ac:dyDescent="0.3">
      <c r="B12" s="177"/>
      <c r="C12" s="176"/>
    </row>
    <row r="13" spans="2:7" ht="16.5" x14ac:dyDescent="0.3">
      <c r="B13" s="177"/>
      <c r="C13" s="178"/>
    </row>
    <row r="14" spans="2:7" ht="16.5" x14ac:dyDescent="0.3">
      <c r="B14" s="177"/>
      <c r="C14" s="178"/>
    </row>
    <row r="15" spans="2:7" ht="16.5" x14ac:dyDescent="0.3">
      <c r="B15" s="177"/>
      <c r="C15" s="178"/>
    </row>
    <row r="16" spans="2:7" ht="16.5" x14ac:dyDescent="0.3">
      <c r="B16" s="177"/>
      <c r="C16" s="178"/>
    </row>
    <row r="17" spans="2:6" ht="16.5" x14ac:dyDescent="0.3">
      <c r="B17" s="177"/>
      <c r="C17" s="178"/>
    </row>
    <row r="18" spans="2:6" ht="16.5" x14ac:dyDescent="0.3">
      <c r="B18" s="177"/>
      <c r="C18" s="178"/>
    </row>
    <row r="19" spans="2:6" ht="16.5" x14ac:dyDescent="0.3">
      <c r="B19" s="179"/>
      <c r="C19" s="180"/>
    </row>
    <row r="22" spans="2:6" ht="16.5" hidden="1" x14ac:dyDescent="0.3">
      <c r="B22" s="136"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41" t="s">
        <v>152</v>
      </c>
      <c r="C24" s="242"/>
      <c r="D24" s="242"/>
      <c r="E24" s="242"/>
      <c r="F24" s="210"/>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199"/>
    </row>
    <row r="39" spans="10:10" hidden="1" x14ac:dyDescent="0.3"/>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Y7" sqref="Y7"/>
    </sheetView>
  </sheetViews>
  <sheetFormatPr defaultColWidth="9.140625" defaultRowHeight="15" x14ac:dyDescent="0.25"/>
  <cols>
    <col min="1" max="1" width="2.7109375" style="5" customWidth="1"/>
    <col min="2" max="2" width="45.28515625" customWidth="1"/>
    <col min="3" max="4" width="17.85546875" customWidth="1"/>
    <col min="5" max="13" width="18.140625" customWidth="1"/>
    <col min="14" max="18" width="18.140625" hidden="1" customWidth="1"/>
    <col min="19" max="23" width="17.28515625" hidden="1" customWidth="1"/>
  </cols>
  <sheetData>
    <row r="2" spans="2:25" ht="21.75" customHeight="1" thickBot="1" x14ac:dyDescent="0.4">
      <c r="B2" s="42" t="s">
        <v>33</v>
      </c>
      <c r="C2" s="3"/>
      <c r="D2" s="243" t="s">
        <v>35</v>
      </c>
      <c r="E2" s="243"/>
      <c r="F2" s="243"/>
      <c r="G2" s="243"/>
      <c r="H2" s="243"/>
    </row>
    <row r="3" spans="2:25" ht="15.75" thickTop="1" x14ac:dyDescent="0.25"/>
    <row r="4" spans="2:25" ht="16.5" thickBot="1" x14ac:dyDescent="0.35">
      <c r="B4" s="204"/>
      <c r="C4" s="204" t="s">
        <v>44</v>
      </c>
      <c r="D4" s="149" t="s">
        <v>27</v>
      </c>
      <c r="E4" s="149" t="s">
        <v>20</v>
      </c>
      <c r="F4" s="149" t="s">
        <v>19</v>
      </c>
      <c r="G4" s="149" t="s">
        <v>18</v>
      </c>
      <c r="H4" s="149" t="s">
        <v>17</v>
      </c>
      <c r="I4" s="149" t="s">
        <v>16</v>
      </c>
      <c r="J4" s="149" t="s">
        <v>15</v>
      </c>
      <c r="K4" s="149" t="s">
        <v>14</v>
      </c>
      <c r="L4" s="149" t="s">
        <v>13</v>
      </c>
      <c r="M4" s="149" t="s">
        <v>12</v>
      </c>
      <c r="N4" s="149" t="s">
        <v>11</v>
      </c>
      <c r="O4" s="149" t="s">
        <v>10</v>
      </c>
      <c r="P4" s="149" t="s">
        <v>9</v>
      </c>
      <c r="Q4" s="149" t="s">
        <v>8</v>
      </c>
      <c r="R4" s="149" t="s">
        <v>7</v>
      </c>
      <c r="S4" s="149" t="s">
        <v>55</v>
      </c>
      <c r="T4" s="149" t="s">
        <v>56</v>
      </c>
      <c r="U4" s="149" t="s">
        <v>57</v>
      </c>
      <c r="V4" s="149" t="s">
        <v>58</v>
      </c>
      <c r="W4" s="149" t="s">
        <v>59</v>
      </c>
      <c r="X4" s="153"/>
      <c r="Y4" s="153"/>
    </row>
    <row r="5" spans="2:25" ht="17.25" thickTop="1" thickBot="1" x14ac:dyDescent="0.35">
      <c r="B5" s="204" t="s">
        <v>2</v>
      </c>
      <c r="C5" s="204"/>
      <c r="D5" s="149" t="str">
        <f>IFERROR(IF(Penvoerder!$C$2="","",Penvoerder!$C$2),"")</f>
        <v/>
      </c>
      <c r="E5" s="149" t="str">
        <f>IFERROR(IF('PP2'!$C$2="","",'PP2'!$C$2),"")</f>
        <v/>
      </c>
      <c r="F5" s="149" t="str">
        <f>IFERROR(IF('PP3'!$C$2="","",'PP3'!$C$2),"")</f>
        <v/>
      </c>
      <c r="G5" s="149" t="str">
        <f>IFERROR(IF('PP4'!$C$2="","",'PP4'!$C$2),"")</f>
        <v/>
      </c>
      <c r="H5" s="149" t="str">
        <f>IFERROR(IF('PP5'!$C$2="","",'PP5'!$C$2),"")</f>
        <v/>
      </c>
      <c r="I5" s="149" t="str">
        <f>IFERROR(IF('PP6'!$C$2="","",'PP6'!$C$2),"")</f>
        <v/>
      </c>
      <c r="J5" s="149" t="str">
        <f>IFERROR(IF('PP7'!$C$2="","",'PP7'!$C$2),"")</f>
        <v/>
      </c>
      <c r="K5" s="149" t="str">
        <f>IFERROR(IF('PP8'!$C$2="","",'PP8'!$C$2),"")</f>
        <v/>
      </c>
      <c r="L5" s="149" t="str">
        <f>IFERROR(IF('PP9'!$C$2="","",'PP9'!$C$2),"")</f>
        <v/>
      </c>
      <c r="M5" s="149" t="str">
        <f>IFERROR(IF('PP10'!$C$2="","",'PP10'!$C$2),"")</f>
        <v/>
      </c>
      <c r="N5" s="149" t="str">
        <f>IFERROR(IF('PP11'!$C$2="","",'PP11'!$C$2),"")</f>
        <v/>
      </c>
      <c r="O5" s="149" t="str">
        <f>IFERROR(IF('PP12'!$C$2="","",'PP12'!$C$2),"")</f>
        <v/>
      </c>
      <c r="P5" s="149" t="str">
        <f>IFERROR(IF('PP13'!$C$2="","",'PP13'!$C$2),"")</f>
        <v/>
      </c>
      <c r="Q5" s="149" t="str">
        <f>IFERROR(IF('PP14'!$C$2="","",'PP14'!$C$2),"")</f>
        <v/>
      </c>
      <c r="R5" s="149" t="str">
        <f>IFERROR(IF('PP15'!$C$2="","",'PP15'!$C$2),"")</f>
        <v/>
      </c>
      <c r="S5" s="149" t="str">
        <f>IFERROR(IF('PP16'!$C$2="","",'PP16'!$C$2),"")</f>
        <v/>
      </c>
      <c r="T5" s="149" t="str">
        <f>IFERROR(IF('PP17'!$C$2="","",'PP17'!$C$2),"")</f>
        <v/>
      </c>
      <c r="U5" s="149" t="str">
        <f>IFERROR(IF('PP18'!$C$2="","",'PP18'!$C$2),"")</f>
        <v/>
      </c>
      <c r="V5" s="149" t="str">
        <f>IFERROR(IF('PP19'!$C$2="","",'PP19'!$C$2),"")</f>
        <v/>
      </c>
      <c r="W5" s="149" t="str">
        <f>IFERROR(IF('PP20'!$C$2="","",'PP20'!$C$2),"")</f>
        <v/>
      </c>
      <c r="X5" s="153"/>
      <c r="Y5" s="153"/>
    </row>
    <row r="6" spans="2:25" ht="16.5" thickTop="1" x14ac:dyDescent="0.3">
      <c r="B6" s="137" t="str">
        <f>Hulpblad!V2</f>
        <v xml:space="preserve"> </v>
      </c>
      <c r="C6" s="138" t="str">
        <f>IF(OR($B6="",$B6=" "),"",SUM(D6:W6))</f>
        <v/>
      </c>
      <c r="D6" s="139" t="str">
        <f>IF(OR($B6="",$B6=" "),"",SUMIFS(Penvoerder!$H$17:$H$26,Penvoerder!$F$17:$F$26,$B6))</f>
        <v/>
      </c>
      <c r="E6" s="202" t="str">
        <f>IF(OR($B6="",$B6=" "),"",SUMIFS('PP2'!$H$17:$H$26,'PP2'!$F$17:$F$26,$B6))</f>
        <v/>
      </c>
      <c r="F6" s="202" t="str">
        <f>IF(OR($B6="",$B6=" "),"",SUMIFS('PP3'!$H$17:$H$26,'PP3'!$F$17:$F$26,$B6))</f>
        <v/>
      </c>
      <c r="G6" s="202" t="str">
        <f>IF(OR($B6="",$B6=" "),"",SUMIFS('PP4'!$H$17:$H$26,'PP4'!$F$17:$F$26,$B6))</f>
        <v/>
      </c>
      <c r="H6" s="202" t="str">
        <f>IF(OR($B6="",$B6=" "),"",SUMIFS('PP5'!$H$17:$H$26,'PP5'!$F$17:$F$26,$B6))</f>
        <v/>
      </c>
      <c r="I6" s="202" t="str">
        <f>IF(OR($B6="",$B6=" "),"",SUMIFS('PP6'!$H$17:$H$26,'PP6'!$F$17:$F$26,$B6))</f>
        <v/>
      </c>
      <c r="J6" s="202" t="str">
        <f>IF(OR($B6="",$B6=" "),"",SUMIFS('PP7'!$H$17:$H$26,'PP7'!$F$17:$F$26,$B6))</f>
        <v/>
      </c>
      <c r="K6" s="202" t="str">
        <f>IF(OR($B6="",$B6=" "),"",SUMIFS('PP8'!$H$17:$H$26,'PP8'!$F$17:$F$26,$B6))</f>
        <v/>
      </c>
      <c r="L6" s="202" t="str">
        <f>IF(OR($B6="",$B6=" "),"",SUMIFS('PP9'!$H$17:$H$26,'PP9'!$F$17:$F$26,$B6))</f>
        <v/>
      </c>
      <c r="M6" s="202" t="str">
        <f>IF(OR($B6="",$B6=" "),"",SUMIFS('PP10'!$H$17:$H$26,'PP10'!$F$17:$F$26,$B6))</f>
        <v/>
      </c>
      <c r="N6" s="202" t="str">
        <f>IF(OR($B6="",$B6=" "),"",SUMIFS('PP11'!$H$17:$H$26,'PP11'!$F$17:$F$26,$B6))</f>
        <v/>
      </c>
      <c r="O6" s="202" t="str">
        <f>IF(OR($B6="",$B6=" "),"",SUMIFS('PP12'!$H$17:$H$26,'PP12'!$F$17:$F$26,$B6))</f>
        <v/>
      </c>
      <c r="P6" s="202" t="str">
        <f>IF(OR($B6="",$B6=" "),"",SUMIFS('PP13'!$H$17:$H$26,'PP13'!$F$17:$F$26,$B6))</f>
        <v/>
      </c>
      <c r="Q6" s="202" t="str">
        <f>IF(OR($B6="",$B6=" "),"",SUMIFS('PP14'!$H$17:$H$26,'PP14'!$F$17:$F$26,$B6))</f>
        <v/>
      </c>
      <c r="R6" s="202" t="str">
        <f>IF(OR($B6="",$B6=" "),"",SUMIFS('PP15'!$H$17:$H$26,'PP15'!$F$17:$F$26,$B6))</f>
        <v/>
      </c>
      <c r="S6" s="202" t="str">
        <f>IF(OR($B6="",$B6=" "),"",SUMIFS('PP16'!$H$17:$H$26,'PP16'!$F$17:$F$26,$B6))</f>
        <v/>
      </c>
      <c r="T6" s="202" t="str">
        <f>IF(OR($B6="",$B6=" "),"",SUMIFS('PP17'!$H$17:$H$26,'PP17'!$F$17:$F$26,$B6))</f>
        <v/>
      </c>
      <c r="U6" s="202" t="str">
        <f>IF(OR($B6="",$B6=" "),"",SUMIFS('PP18'!$H$17:$H$26,'PP18'!$F$17:$F$26,$B6))</f>
        <v/>
      </c>
      <c r="V6" s="202" t="str">
        <f>IF(OR($B6="",$B6=" "),"",SUMIFS('PP19'!$H$17:$H$26,'PP19'!$F$17:$F$26,$B6))</f>
        <v/>
      </c>
      <c r="W6" s="202" t="str">
        <f>IF(OR($B6="",$B6=" "),"",SUMIFS('PP20'!$H$17:$H$26,'PP20'!$F$17:$F$26,$B6))</f>
        <v/>
      </c>
      <c r="X6" s="153"/>
      <c r="Y6" s="153"/>
    </row>
    <row r="7" spans="2:25" ht="15.75" x14ac:dyDescent="0.3">
      <c r="B7" s="140" t="str">
        <f>Hulpblad!V3</f>
        <v xml:space="preserve"> </v>
      </c>
      <c r="C7" s="138" t="str">
        <f t="shared" ref="C7:C15" si="0">IF(OR($B7="",$B7=" "),"",SUM(D7:W7))</f>
        <v/>
      </c>
      <c r="D7" s="139" t="str">
        <f>IF(OR($B7="",$B7=" "),"",SUMIFS(Penvoerder!$H$17:$H$26,Penvoerder!$F$17:$F$26,$B7))</f>
        <v/>
      </c>
      <c r="E7" s="202" t="str">
        <f>IF(OR($B7="",$B7=" "),"",SUMIFS('PP2'!$H$17:$H$26,'PP2'!$F$17:$F$26,$B7))</f>
        <v/>
      </c>
      <c r="F7" s="202" t="str">
        <f>IF(OR($B7="",$B7=" "),"",SUMIFS('PP3'!$H$17:$H$26,'PP3'!$F$17:$F$26,$B7))</f>
        <v/>
      </c>
      <c r="G7" s="202" t="str">
        <f>IF(OR($B7="",$B7=" "),"",SUMIFS('PP4'!$H$17:$H$26,'PP4'!$F$17:$F$26,$B7))</f>
        <v/>
      </c>
      <c r="H7" s="202" t="str">
        <f>IF(OR($B7="",$B7=" "),"",SUMIFS('PP5'!$H$17:$H$26,'PP5'!$F$17:$F$26,$B7))</f>
        <v/>
      </c>
      <c r="I7" s="202" t="str">
        <f>IF(OR($B7="",$B7=" "),"",SUMIFS('PP6'!$H$17:$H$26,'PP6'!$F$17:$F$26,$B7))</f>
        <v/>
      </c>
      <c r="J7" s="202" t="str">
        <f>IF(OR($B7="",$B7=" "),"",SUMIFS('PP7'!$H$17:$H$26,'PP7'!$F$17:$F$26,$B7))</f>
        <v/>
      </c>
      <c r="K7" s="202" t="str">
        <f>IF(OR($B7="",$B7=" "),"",SUMIFS('PP8'!$H$17:$H$26,'PP8'!$F$17:$F$26,$B7))</f>
        <v/>
      </c>
      <c r="L7" s="202" t="str">
        <f>IF(OR($B7="",$B7=" "),"",SUMIFS('PP9'!$H$17:$H$26,'PP9'!$F$17:$F$26,$B7))</f>
        <v/>
      </c>
      <c r="M7" s="202" t="str">
        <f>IF(OR($B7="",$B7=" "),"",SUMIFS('PP10'!$H$17:$H$26,'PP10'!$F$17:$F$26,$B7))</f>
        <v/>
      </c>
      <c r="N7" s="202" t="str">
        <f>IF(OR($B7="",$B7=" "),"",SUMIFS('PP11'!$H$17:$H$26,'PP11'!$F$17:$F$26,$B7))</f>
        <v/>
      </c>
      <c r="O7" s="202" t="str">
        <f>IF(OR($B7="",$B7=" "),"",SUMIFS('PP12'!$H$17:$H$26,'PP12'!$F$17:$F$26,$B7))</f>
        <v/>
      </c>
      <c r="P7" s="202" t="str">
        <f>IF(OR($B7="",$B7=" "),"",SUMIFS('PP13'!$H$17:$H$26,'PP13'!$F$17:$F$26,$B7))</f>
        <v/>
      </c>
      <c r="Q7" s="202" t="str">
        <f>IF(OR($B7="",$B7=" "),"",SUMIFS('PP14'!$H$17:$H$26,'PP14'!$F$17:$F$26,$B7))</f>
        <v/>
      </c>
      <c r="R7" s="202" t="str">
        <f>IF(OR($B7="",$B7=" "),"",SUMIFS('PP15'!$H$17:$H$26,'PP15'!$F$17:$F$26,$B7))</f>
        <v/>
      </c>
      <c r="S7" s="202" t="str">
        <f>IF(OR($B7="",$B7=" "),"",SUMIFS('PP16'!$H$17:$H$26,'PP16'!$F$17:$F$26,$B7))</f>
        <v/>
      </c>
      <c r="T7" s="202" t="str">
        <f>IF(OR($B7="",$B7=" "),"",SUMIFS('PP17'!$H$17:$H$26,'PP17'!$F$17:$F$26,$B7))</f>
        <v/>
      </c>
      <c r="U7" s="202" t="str">
        <f>IF(OR($B7="",$B7=" "),"",SUMIFS('PP18'!$H$17:$H$26,'PP18'!$F$17:$F$26,$B7))</f>
        <v/>
      </c>
      <c r="V7" s="202" t="str">
        <f>IF(OR($B7="",$B7=" "),"",SUMIFS('PP19'!$H$17:$H$26,'PP19'!$F$17:$F$26,$B7))</f>
        <v/>
      </c>
      <c r="W7" s="202" t="str">
        <f>IF(OR($B7="",$B7=" "),"",SUMIFS('PP20'!$H$17:$H$26,'PP20'!$F$17:$F$26,$B7))</f>
        <v/>
      </c>
      <c r="X7" s="153"/>
      <c r="Y7" s="153"/>
    </row>
    <row r="8" spans="2:25" ht="15.75" x14ac:dyDescent="0.3">
      <c r="B8" s="140" t="str">
        <f>Hulpblad!V4</f>
        <v xml:space="preserve"> </v>
      </c>
      <c r="C8" s="138" t="str">
        <f t="shared" si="0"/>
        <v/>
      </c>
      <c r="D8" s="139" t="str">
        <f>IF(OR($B8="",$B8=" "),"",SUMIFS(Penvoerder!$H$17:$H$26,Penvoerder!$F$17:$F$26,$B8))</f>
        <v/>
      </c>
      <c r="E8" s="202" t="str">
        <f>IF(OR($B8="",$B8=" "),"",SUMIFS('PP2'!$H$17:$H$26,'PP2'!$F$17:$F$26,$B8))</f>
        <v/>
      </c>
      <c r="F8" s="202" t="str">
        <f>IF(OR($B8="",$B8=" "),"",SUMIFS('PP3'!$H$17:$H$26,'PP3'!$F$17:$F$26,$B8))</f>
        <v/>
      </c>
      <c r="G8" s="202" t="str">
        <f>IF(OR($B8="",$B8=" "),"",SUMIFS('PP4'!$H$17:$H$26,'PP4'!$F$17:$F$26,$B8))</f>
        <v/>
      </c>
      <c r="H8" s="202" t="str">
        <f>IF(OR($B8="",$B8=" "),"",SUMIFS('PP5'!$H$17:$H$26,'PP5'!$F$17:$F$26,$B8))</f>
        <v/>
      </c>
      <c r="I8" s="202" t="str">
        <f>IF(OR($B8="",$B8=" "),"",SUMIFS('PP6'!$H$17:$H$26,'PP6'!$F$17:$F$26,$B8))</f>
        <v/>
      </c>
      <c r="J8" s="202" t="str">
        <f>IF(OR($B8="",$B8=" "),"",SUMIFS('PP7'!$H$17:$H$26,'PP7'!$F$17:$F$26,$B8))</f>
        <v/>
      </c>
      <c r="K8" s="202" t="str">
        <f>IF(OR($B8="",$B8=" "),"",SUMIFS('PP8'!$H$17:$H$26,'PP8'!$F$17:$F$26,$B8))</f>
        <v/>
      </c>
      <c r="L8" s="202" t="str">
        <f>IF(OR($B8="",$B8=" "),"",SUMIFS('PP9'!$H$17:$H$26,'PP9'!$F$17:$F$26,$B8))</f>
        <v/>
      </c>
      <c r="M8" s="202" t="str">
        <f>IF(OR($B8="",$B8=" "),"",SUMIFS('PP10'!$H$17:$H$26,'PP10'!$F$17:$F$26,$B8))</f>
        <v/>
      </c>
      <c r="N8" s="202" t="str">
        <f>IF(OR($B8="",$B8=" "),"",SUMIFS('PP11'!$H$17:$H$26,'PP11'!$F$17:$F$26,$B8))</f>
        <v/>
      </c>
      <c r="O8" s="202" t="str">
        <f>IF(OR($B8="",$B8=" "),"",SUMIFS('PP12'!$H$17:$H$26,'PP12'!$F$17:$F$26,$B8))</f>
        <v/>
      </c>
      <c r="P8" s="202" t="str">
        <f>IF(OR($B8="",$B8=" "),"",SUMIFS('PP13'!$H$17:$H$26,'PP13'!$F$17:$F$26,$B8))</f>
        <v/>
      </c>
      <c r="Q8" s="202" t="str">
        <f>IF(OR($B8="",$B8=" "),"",SUMIFS('PP14'!$H$17:$H$26,'PP14'!$F$17:$F$26,$B8))</f>
        <v/>
      </c>
      <c r="R8" s="202" t="str">
        <f>IF(OR($B8="",$B8=" "),"",SUMIFS('PP15'!$H$17:$H$26,'PP15'!$F$17:$F$26,$B8))</f>
        <v/>
      </c>
      <c r="S8" s="202" t="str">
        <f>IF(OR($B8="",$B8=" "),"",SUMIFS('PP16'!$H$17:$H$26,'PP16'!$F$17:$F$26,$B8))</f>
        <v/>
      </c>
      <c r="T8" s="202" t="str">
        <f>IF(OR($B8="",$B8=" "),"",SUMIFS('PP17'!$H$17:$H$26,'PP17'!$F$17:$F$26,$B8))</f>
        <v/>
      </c>
      <c r="U8" s="202" t="str">
        <f>IF(OR($B8="",$B8=" "),"",SUMIFS('PP18'!$H$17:$H$26,'PP18'!$F$17:$F$26,$B8))</f>
        <v/>
      </c>
      <c r="V8" s="202" t="str">
        <f>IF(OR($B8="",$B8=" "),"",SUMIFS('PP19'!$H$17:$H$26,'PP19'!$F$17:$F$26,$B8))</f>
        <v/>
      </c>
      <c r="W8" s="202" t="str">
        <f>IF(OR($B8="",$B8=" "),"",SUMIFS('PP20'!$H$17:$H$26,'PP20'!$F$17:$F$26,$B8))</f>
        <v/>
      </c>
      <c r="X8" s="153"/>
      <c r="Y8" s="153"/>
    </row>
    <row r="9" spans="2:25" ht="15.75" x14ac:dyDescent="0.3">
      <c r="B9" s="140" t="str">
        <f>Hulpblad!V5</f>
        <v xml:space="preserve"> </v>
      </c>
      <c r="C9" s="138" t="str">
        <f t="shared" si="0"/>
        <v/>
      </c>
      <c r="D9" s="139" t="str">
        <f>IF(OR($B9="",$B9=" "),"",SUMIFS(Penvoerder!$H$17:$H$26,Penvoerder!$F$17:$F$26,$B9))</f>
        <v/>
      </c>
      <c r="E9" s="202" t="str">
        <f>IF(OR($B9="",$B9=" "),"",SUMIFS('PP2'!$H$17:$H$26,'PP2'!$F$17:$F$26,$B9))</f>
        <v/>
      </c>
      <c r="F9" s="202" t="str">
        <f>IF(OR($B9="",$B9=" "),"",SUMIFS('PP3'!$H$17:$H$26,'PP3'!$F$17:$F$26,$B9))</f>
        <v/>
      </c>
      <c r="G9" s="202" t="str">
        <f>IF(OR($B9="",$B9=" "),"",SUMIFS('PP4'!$H$17:$H$26,'PP4'!$F$17:$F$26,$B9))</f>
        <v/>
      </c>
      <c r="H9" s="202" t="str">
        <f>IF(OR($B9="",$B9=" "),"",SUMIFS('PP5'!$H$17:$H$26,'PP5'!$F$17:$F$26,$B9))</f>
        <v/>
      </c>
      <c r="I9" s="202" t="str">
        <f>IF(OR($B9="",$B9=" "),"",SUMIFS('PP6'!$H$17:$H$26,'PP6'!$F$17:$F$26,$B9))</f>
        <v/>
      </c>
      <c r="J9" s="202" t="str">
        <f>IF(OR($B9="",$B9=" "),"",SUMIFS('PP7'!$H$17:$H$26,'PP7'!$F$17:$F$26,$B9))</f>
        <v/>
      </c>
      <c r="K9" s="202" t="str">
        <f>IF(OR($B9="",$B9=" "),"",SUMIFS('PP8'!$H$17:$H$26,'PP8'!$F$17:$F$26,$B9))</f>
        <v/>
      </c>
      <c r="L9" s="202" t="str">
        <f>IF(OR($B9="",$B9=" "),"",SUMIFS('PP9'!$H$17:$H$26,'PP9'!$F$17:$F$26,$B9))</f>
        <v/>
      </c>
      <c r="M9" s="202" t="str">
        <f>IF(OR($B9="",$B9=" "),"",SUMIFS('PP10'!$H$17:$H$26,'PP10'!$F$17:$F$26,$B9))</f>
        <v/>
      </c>
      <c r="N9" s="202" t="str">
        <f>IF(OR($B9="",$B9=" "),"",SUMIFS('PP11'!$H$17:$H$26,'PP11'!$F$17:$F$26,$B9))</f>
        <v/>
      </c>
      <c r="O9" s="202" t="str">
        <f>IF(OR($B9="",$B9=" "),"",SUMIFS('PP12'!$H$17:$H$26,'PP12'!$F$17:$F$26,$B9))</f>
        <v/>
      </c>
      <c r="P9" s="202" t="str">
        <f>IF(OR($B9="",$B9=" "),"",SUMIFS('PP13'!$H$17:$H$26,'PP13'!$F$17:$F$26,$B9))</f>
        <v/>
      </c>
      <c r="Q9" s="202" t="str">
        <f>IF(OR($B9="",$B9=" "),"",SUMIFS('PP14'!$H$17:$H$26,'PP14'!$F$17:$F$26,$B9))</f>
        <v/>
      </c>
      <c r="R9" s="202" t="str">
        <f>IF(OR($B9="",$B9=" "),"",SUMIFS('PP15'!$H$17:$H$26,'PP15'!$F$17:$F$26,$B9))</f>
        <v/>
      </c>
      <c r="S9" s="202" t="str">
        <f>IF(OR($B9="",$B9=" "),"",SUMIFS('PP16'!$H$17:$H$26,'PP16'!$F$17:$F$26,$B9))</f>
        <v/>
      </c>
      <c r="T9" s="202" t="str">
        <f>IF(OR($B9="",$B9=" "),"",SUMIFS('PP17'!$H$17:$H$26,'PP17'!$F$17:$F$26,$B9))</f>
        <v/>
      </c>
      <c r="U9" s="202" t="str">
        <f>IF(OR($B9="",$B9=" "),"",SUMIFS('PP18'!$H$17:$H$26,'PP18'!$F$17:$F$26,$B9))</f>
        <v/>
      </c>
      <c r="V9" s="202" t="str">
        <f>IF(OR($B9="",$B9=" "),"",SUMIFS('PP19'!$H$17:$H$26,'PP19'!$F$17:$F$26,$B9))</f>
        <v/>
      </c>
      <c r="W9" s="202" t="str">
        <f>IF(OR($B9="",$B9=" "),"",SUMIFS('PP20'!$H$17:$H$26,'PP20'!$F$17:$F$26,$B9))</f>
        <v/>
      </c>
      <c r="X9" s="153"/>
      <c r="Y9" s="153"/>
    </row>
    <row r="10" spans="2:25" ht="15.75" x14ac:dyDescent="0.3">
      <c r="B10" s="140" t="str">
        <f>Hulpblad!V6</f>
        <v xml:space="preserve"> </v>
      </c>
      <c r="C10" s="138" t="str">
        <f t="shared" si="0"/>
        <v/>
      </c>
      <c r="D10" s="139" t="str">
        <f>IF(OR($B10="",$B10=" "),"",SUMIFS(Penvoerder!$H$17:$H$26,Penvoerder!$F$17:$F$26,$B10))</f>
        <v/>
      </c>
      <c r="E10" s="202" t="str">
        <f>IF(OR($B10="",$B10=" "),"",SUMIFS('PP2'!$H$17:$H$26,'PP2'!$F$17:$F$26,$B10))</f>
        <v/>
      </c>
      <c r="F10" s="202" t="str">
        <f>IF(OR($B10="",$B10=" "),"",SUMIFS('PP3'!$H$17:$H$26,'PP3'!$F$17:$F$26,$B10))</f>
        <v/>
      </c>
      <c r="G10" s="202" t="str">
        <f>IF(OR($B10="",$B10=" "),"",SUMIFS('PP4'!$H$17:$H$26,'PP4'!$F$17:$F$26,$B10))</f>
        <v/>
      </c>
      <c r="H10" s="202" t="str">
        <f>IF(OR($B10="",$B10=" "),"",SUMIFS('PP5'!$H$17:$H$26,'PP5'!$F$17:$F$26,$B10))</f>
        <v/>
      </c>
      <c r="I10" s="202" t="str">
        <f>IF(OR($B10="",$B10=" "),"",SUMIFS('PP6'!$H$17:$H$26,'PP6'!$F$17:$F$26,$B10))</f>
        <v/>
      </c>
      <c r="J10" s="202" t="str">
        <f>IF(OR($B10="",$B10=" "),"",SUMIFS('PP7'!$H$17:$H$26,'PP7'!$F$17:$F$26,$B10))</f>
        <v/>
      </c>
      <c r="K10" s="202" t="str">
        <f>IF(OR($B10="",$B10=" "),"",SUMIFS('PP8'!$H$17:$H$26,'PP8'!$F$17:$F$26,$B10))</f>
        <v/>
      </c>
      <c r="L10" s="202" t="str">
        <f>IF(OR($B10="",$B10=" "),"",SUMIFS('PP9'!$H$17:$H$26,'PP9'!$F$17:$F$26,$B10))</f>
        <v/>
      </c>
      <c r="M10" s="202" t="str">
        <f>IF(OR($B10="",$B10=" "),"",SUMIFS('PP10'!$H$17:$H$26,'PP10'!$F$17:$F$26,$B10))</f>
        <v/>
      </c>
      <c r="N10" s="202" t="str">
        <f>IF(OR($B10="",$B10=" "),"",SUMIFS('PP11'!$H$17:$H$26,'PP11'!$F$17:$F$26,$B10))</f>
        <v/>
      </c>
      <c r="O10" s="202" t="str">
        <f>IF(OR($B10="",$B10=" "),"",SUMIFS('PP12'!$H$17:$H$26,'PP12'!$F$17:$F$26,$B10))</f>
        <v/>
      </c>
      <c r="P10" s="202" t="str">
        <f>IF(OR($B10="",$B10=" "),"",SUMIFS('PP13'!$H$17:$H$26,'PP13'!$F$17:$F$26,$B10))</f>
        <v/>
      </c>
      <c r="Q10" s="202" t="str">
        <f>IF(OR($B10="",$B10=" "),"",SUMIFS('PP14'!$H$17:$H$26,'PP14'!$F$17:$F$26,$B10))</f>
        <v/>
      </c>
      <c r="R10" s="202" t="str">
        <f>IF(OR($B10="",$B10=" "),"",SUMIFS('PP15'!$H$17:$H$26,'PP15'!$F$17:$F$26,$B10))</f>
        <v/>
      </c>
      <c r="S10" s="202" t="str">
        <f>IF(OR($B10="",$B10=" "),"",SUMIFS('PP16'!$H$17:$H$26,'PP16'!$F$17:$F$26,$B10))</f>
        <v/>
      </c>
      <c r="T10" s="202" t="str">
        <f>IF(OR($B10="",$B10=" "),"",SUMIFS('PP17'!$H$17:$H$26,'PP17'!$F$17:$F$26,$B10))</f>
        <v/>
      </c>
      <c r="U10" s="202" t="str">
        <f>IF(OR($B10="",$B10=" "),"",SUMIFS('PP18'!$H$17:$H$26,'PP18'!$F$17:$F$26,$B10))</f>
        <v/>
      </c>
      <c r="V10" s="202" t="str">
        <f>IF(OR($B10="",$B10=" "),"",SUMIFS('PP19'!$H$17:$H$26,'PP19'!$F$17:$F$26,$B10))</f>
        <v/>
      </c>
      <c r="W10" s="202" t="str">
        <f>IF(OR($B10="",$B10=" "),"",SUMIFS('PP20'!$H$17:$H$26,'PP20'!$F$17:$F$26,$B10))</f>
        <v/>
      </c>
      <c r="X10" s="153"/>
      <c r="Y10" s="153"/>
    </row>
    <row r="11" spans="2:25" ht="15.75" x14ac:dyDescent="0.3">
      <c r="B11" s="140" t="str">
        <f>Hulpblad!V7</f>
        <v xml:space="preserve"> </v>
      </c>
      <c r="C11" s="138" t="str">
        <f t="shared" si="0"/>
        <v/>
      </c>
      <c r="D11" s="139" t="str">
        <f>IF(OR($B11="",$B11=" "),"",SUMIFS(Penvoerder!$H$17:$H$26,Penvoerder!$F$17:$F$26,$B11))</f>
        <v/>
      </c>
      <c r="E11" s="202" t="str">
        <f>IF(OR($B11="",$B11=" "),"",SUMIFS('PP2'!$H$17:$H$26,'PP2'!$F$17:$F$26,$B11))</f>
        <v/>
      </c>
      <c r="F11" s="202" t="str">
        <f>IF(OR($B11="",$B11=" "),"",SUMIFS('PP3'!$H$17:$H$26,'PP3'!$F$17:$F$26,$B11))</f>
        <v/>
      </c>
      <c r="G11" s="202" t="str">
        <f>IF(OR($B11="",$B11=" "),"",SUMIFS('PP4'!$H$17:$H$26,'PP4'!$F$17:$F$26,$B11))</f>
        <v/>
      </c>
      <c r="H11" s="202" t="str">
        <f>IF(OR($B11="",$B11=" "),"",SUMIFS('PP5'!$H$17:$H$26,'PP5'!$F$17:$F$26,$B11))</f>
        <v/>
      </c>
      <c r="I11" s="202" t="str">
        <f>IF(OR($B11="",$B11=" "),"",SUMIFS('PP6'!$H$17:$H$26,'PP6'!$F$17:$F$26,$B11))</f>
        <v/>
      </c>
      <c r="J11" s="202" t="str">
        <f>IF(OR($B11="",$B11=" "),"",SUMIFS('PP7'!$H$17:$H$26,'PP7'!$F$17:$F$26,$B11))</f>
        <v/>
      </c>
      <c r="K11" s="202" t="str">
        <f>IF(OR($B11="",$B11=" "),"",SUMIFS('PP8'!$H$17:$H$26,'PP8'!$F$17:$F$26,$B11))</f>
        <v/>
      </c>
      <c r="L11" s="202" t="str">
        <f>IF(OR($B11="",$B11=" "),"",SUMIFS('PP9'!$H$17:$H$26,'PP9'!$F$17:$F$26,$B11))</f>
        <v/>
      </c>
      <c r="M11" s="202" t="str">
        <f>IF(OR($B11="",$B11=" "),"",SUMIFS('PP10'!$H$17:$H$26,'PP10'!$F$17:$F$26,$B11))</f>
        <v/>
      </c>
      <c r="N11" s="202" t="str">
        <f>IF(OR($B11="",$B11=" "),"",SUMIFS('PP11'!$H$17:$H$26,'PP11'!$F$17:$F$26,$B11))</f>
        <v/>
      </c>
      <c r="O11" s="202" t="str">
        <f>IF(OR($B11="",$B11=" "),"",SUMIFS('PP12'!$H$17:$H$26,'PP12'!$F$17:$F$26,$B11))</f>
        <v/>
      </c>
      <c r="P11" s="202" t="str">
        <f>IF(OR($B11="",$B11=" "),"",SUMIFS('PP13'!$H$17:$H$26,'PP13'!$F$17:$F$26,$B11))</f>
        <v/>
      </c>
      <c r="Q11" s="202" t="str">
        <f>IF(OR($B11="",$B11=" "),"",SUMIFS('PP14'!$H$17:$H$26,'PP14'!$F$17:$F$26,$B11))</f>
        <v/>
      </c>
      <c r="R11" s="202" t="str">
        <f>IF(OR($B11="",$B11=" "),"",SUMIFS('PP15'!$H$17:$H$26,'PP15'!$F$17:$F$26,$B11))</f>
        <v/>
      </c>
      <c r="S11" s="202" t="str">
        <f>IF(OR($B11="",$B11=" "),"",SUMIFS('PP16'!$H$17:$H$26,'PP16'!$F$17:$F$26,$B11))</f>
        <v/>
      </c>
      <c r="T11" s="202" t="str">
        <f>IF(OR($B11="",$B11=" "),"",SUMIFS('PP17'!$H$17:$H$26,'PP17'!$F$17:$F$26,$B11))</f>
        <v/>
      </c>
      <c r="U11" s="202" t="str">
        <f>IF(OR($B11="",$B11=" "),"",SUMIFS('PP18'!$H$17:$H$26,'PP18'!$F$17:$F$26,$B11))</f>
        <v/>
      </c>
      <c r="V11" s="202" t="str">
        <f>IF(OR($B11="",$B11=" "),"",SUMIFS('PP19'!$H$17:$H$26,'PP19'!$F$17:$F$26,$B11))</f>
        <v/>
      </c>
      <c r="W11" s="202" t="str">
        <f>IF(OR($B11="",$B11=" "),"",SUMIFS('PP20'!$H$17:$H$26,'PP20'!$F$17:$F$26,$B11))</f>
        <v/>
      </c>
      <c r="X11" s="153"/>
      <c r="Y11" s="153"/>
    </row>
    <row r="12" spans="2:25" ht="15.75" x14ac:dyDescent="0.3">
      <c r="B12" s="140" t="str">
        <f>Hulpblad!V8</f>
        <v xml:space="preserve"> </v>
      </c>
      <c r="C12" s="138" t="str">
        <f t="shared" si="0"/>
        <v/>
      </c>
      <c r="D12" s="139" t="str">
        <f>IF(OR($B12="",$B12=" "),"",SUMIFS(Penvoerder!$H$17:$H$26,Penvoerder!$F$17:$F$26,$B12))</f>
        <v/>
      </c>
      <c r="E12" s="202" t="str">
        <f>IF(OR($B12="",$B12=" "),"",SUMIFS('PP2'!$H$17:$H$26,'PP2'!$F$17:$F$26,$B12))</f>
        <v/>
      </c>
      <c r="F12" s="202" t="str">
        <f>IF(OR($B12="",$B12=" "),"",SUMIFS('PP3'!$H$17:$H$26,'PP3'!$F$17:$F$26,$B12))</f>
        <v/>
      </c>
      <c r="G12" s="202" t="str">
        <f>IF(OR($B12="",$B12=" "),"",SUMIFS('PP4'!$H$17:$H$26,'PP4'!$F$17:$F$26,$B12))</f>
        <v/>
      </c>
      <c r="H12" s="202" t="str">
        <f>IF(OR($B12="",$B12=" "),"",SUMIFS('PP5'!$H$17:$H$26,'PP5'!$F$17:$F$26,$B12))</f>
        <v/>
      </c>
      <c r="I12" s="202" t="str">
        <f>IF(OR($B12="",$B12=" "),"",SUMIFS('PP6'!$H$17:$H$26,'PP6'!$F$17:$F$26,$B12))</f>
        <v/>
      </c>
      <c r="J12" s="202" t="str">
        <f>IF(OR($B12="",$B12=" "),"",SUMIFS('PP7'!$H$17:$H$26,'PP7'!$F$17:$F$26,$B12))</f>
        <v/>
      </c>
      <c r="K12" s="202" t="str">
        <f>IF(OR($B12="",$B12=" "),"",SUMIFS('PP8'!$H$17:$H$26,'PP8'!$F$17:$F$26,$B12))</f>
        <v/>
      </c>
      <c r="L12" s="202" t="str">
        <f>IF(OR($B12="",$B12=" "),"",SUMIFS('PP9'!$H$17:$H$26,'PP9'!$F$17:$F$26,$B12))</f>
        <v/>
      </c>
      <c r="M12" s="202" t="str">
        <f>IF(OR($B12="",$B12=" "),"",SUMIFS('PP10'!$H$17:$H$26,'PP10'!$F$17:$F$26,$B12))</f>
        <v/>
      </c>
      <c r="N12" s="202" t="str">
        <f>IF(OR($B12="",$B12=" "),"",SUMIFS('PP11'!$H$17:$H$26,'PP11'!$F$17:$F$26,$B12))</f>
        <v/>
      </c>
      <c r="O12" s="202" t="str">
        <f>IF(OR($B12="",$B12=" "),"",SUMIFS('PP12'!$H$17:$H$26,'PP12'!$F$17:$F$26,$B12))</f>
        <v/>
      </c>
      <c r="P12" s="202" t="str">
        <f>IF(OR($B12="",$B12=" "),"",SUMIFS('PP13'!$H$17:$H$26,'PP13'!$F$17:$F$26,$B12))</f>
        <v/>
      </c>
      <c r="Q12" s="202" t="str">
        <f>IF(OR($B12="",$B12=" "),"",SUMIFS('PP14'!$H$17:$H$26,'PP14'!$F$17:$F$26,$B12))</f>
        <v/>
      </c>
      <c r="R12" s="202" t="str">
        <f>IF(OR($B12="",$B12=" "),"",SUMIFS('PP15'!$H$17:$H$26,'PP15'!$F$17:$F$26,$B12))</f>
        <v/>
      </c>
      <c r="S12" s="202" t="str">
        <f>IF(OR($B12="",$B12=" "),"",SUMIFS('PP16'!$H$17:$H$26,'PP16'!$F$17:$F$26,$B12))</f>
        <v/>
      </c>
      <c r="T12" s="202" t="str">
        <f>IF(OR($B12="",$B12=" "),"",SUMIFS('PP17'!$H$17:$H$26,'PP17'!$F$17:$F$26,$B12))</f>
        <v/>
      </c>
      <c r="U12" s="202" t="str">
        <f>IF(OR($B12="",$B12=" "),"",SUMIFS('PP18'!$H$17:$H$26,'PP18'!$F$17:$F$26,$B12))</f>
        <v/>
      </c>
      <c r="V12" s="202" t="str">
        <f>IF(OR($B12="",$B12=" "),"",SUMIFS('PP19'!$H$17:$H$26,'PP19'!$F$17:$F$26,$B12))</f>
        <v/>
      </c>
      <c r="W12" s="202" t="str">
        <f>IF(OR($B12="",$B12=" "),"",SUMIFS('PP20'!$H$17:$H$26,'PP20'!$F$17:$F$26,$B12))</f>
        <v/>
      </c>
      <c r="X12" s="153"/>
      <c r="Y12" s="153"/>
    </row>
    <row r="13" spans="2:25" ht="15.75" x14ac:dyDescent="0.3">
      <c r="B13" s="140" t="str">
        <f>Hulpblad!V9</f>
        <v xml:space="preserve"> </v>
      </c>
      <c r="C13" s="138" t="str">
        <f t="shared" si="0"/>
        <v/>
      </c>
      <c r="D13" s="139" t="str">
        <f>IF(OR($B13="",$B13=" "),"",SUMIFS(Penvoerder!$H$17:$H$26,Penvoerder!$F$17:$F$26,$B13))</f>
        <v/>
      </c>
      <c r="E13" s="202" t="str">
        <f>IF(OR($B13="",$B13=" "),"",SUMIFS('PP2'!$H$17:$H$26,'PP2'!$F$17:$F$26,$B13))</f>
        <v/>
      </c>
      <c r="F13" s="202" t="str">
        <f>IF(OR($B13="",$B13=" "),"",SUMIFS('PP3'!$H$17:$H$26,'PP3'!$F$17:$F$26,$B13))</f>
        <v/>
      </c>
      <c r="G13" s="202" t="str">
        <f>IF(OR($B13="",$B13=" "),"",SUMIFS('PP4'!$H$17:$H$26,'PP4'!$F$17:$F$26,$B13))</f>
        <v/>
      </c>
      <c r="H13" s="202" t="str">
        <f>IF(OR($B13="",$B13=" "),"",SUMIFS('PP5'!$H$17:$H$26,'PP5'!$F$17:$F$26,$B13))</f>
        <v/>
      </c>
      <c r="I13" s="202" t="str">
        <f>IF(OR($B13="",$B13=" "),"",SUMIFS('PP6'!$H$17:$H$26,'PP6'!$F$17:$F$26,$B13))</f>
        <v/>
      </c>
      <c r="J13" s="202" t="str">
        <f>IF(OR($B13="",$B13=" "),"",SUMIFS('PP7'!$H$17:$H$26,'PP7'!$F$17:$F$26,$B13))</f>
        <v/>
      </c>
      <c r="K13" s="202" t="str">
        <f>IF(OR($B13="",$B13=" "),"",SUMIFS('PP8'!$H$17:$H$26,'PP8'!$F$17:$F$26,$B13))</f>
        <v/>
      </c>
      <c r="L13" s="202" t="str">
        <f>IF(OR($B13="",$B13=" "),"",SUMIFS('PP9'!$H$17:$H$26,'PP9'!$F$17:$F$26,$B13))</f>
        <v/>
      </c>
      <c r="M13" s="202" t="str">
        <f>IF(OR($B13="",$B13=" "),"",SUMIFS('PP10'!$H$17:$H$26,'PP10'!$F$17:$F$26,$B13))</f>
        <v/>
      </c>
      <c r="N13" s="202" t="str">
        <f>IF(OR($B13="",$B13=" "),"",SUMIFS('PP11'!$H$17:$H$26,'PP11'!$F$17:$F$26,$B13))</f>
        <v/>
      </c>
      <c r="O13" s="202" t="str">
        <f>IF(OR($B13="",$B13=" "),"",SUMIFS('PP12'!$H$17:$H$26,'PP12'!$F$17:$F$26,$B13))</f>
        <v/>
      </c>
      <c r="P13" s="202" t="str">
        <f>IF(OR($B13="",$B13=" "),"",SUMIFS('PP13'!$H$17:$H$26,'PP13'!$F$17:$F$26,$B13))</f>
        <v/>
      </c>
      <c r="Q13" s="202" t="str">
        <f>IF(OR($B13="",$B13=" "),"",SUMIFS('PP14'!$H$17:$H$26,'PP14'!$F$17:$F$26,$B13))</f>
        <v/>
      </c>
      <c r="R13" s="202" t="str">
        <f>IF(OR($B13="",$B13=" "),"",SUMIFS('PP15'!$H$17:$H$26,'PP15'!$F$17:$F$26,$B13))</f>
        <v/>
      </c>
      <c r="S13" s="202" t="str">
        <f>IF(OR($B13="",$B13=" "),"",SUMIFS('PP16'!$H$17:$H$26,'PP16'!$F$17:$F$26,$B13))</f>
        <v/>
      </c>
      <c r="T13" s="202" t="str">
        <f>IF(OR($B13="",$B13=" "),"",SUMIFS('PP17'!$H$17:$H$26,'PP17'!$F$17:$F$26,$B13))</f>
        <v/>
      </c>
      <c r="U13" s="202" t="str">
        <f>IF(OR($B13="",$B13=" "),"",SUMIFS('PP18'!$H$17:$H$26,'PP18'!$F$17:$F$26,$B13))</f>
        <v/>
      </c>
      <c r="V13" s="202" t="str">
        <f>IF(OR($B13="",$B13=" "),"",SUMIFS('PP19'!$H$17:$H$26,'PP19'!$F$17:$F$26,$B13))</f>
        <v/>
      </c>
      <c r="W13" s="202" t="str">
        <f>IF(OR($B13="",$B13=" "),"",SUMIFS('PP20'!$H$17:$H$26,'PP20'!$F$17:$F$26,$B13))</f>
        <v/>
      </c>
      <c r="X13" s="153"/>
      <c r="Y13" s="153"/>
    </row>
    <row r="14" spans="2:25" ht="15.75" x14ac:dyDescent="0.3">
      <c r="B14" s="140" t="str">
        <f>Hulpblad!V10</f>
        <v xml:space="preserve"> </v>
      </c>
      <c r="C14" s="138" t="str">
        <f t="shared" si="0"/>
        <v/>
      </c>
      <c r="D14" s="139" t="str">
        <f>IF(OR($B14="",$B14=" "),"",SUMIFS(Penvoerder!$H$17:$H$26,Penvoerder!$F$17:$F$26,$B14))</f>
        <v/>
      </c>
      <c r="E14" s="202" t="str">
        <f>IF(OR($B14="",$B14=" "),"",SUMIFS('PP2'!$H$17:$H$26,'PP2'!$F$17:$F$26,$B14))</f>
        <v/>
      </c>
      <c r="F14" s="202" t="str">
        <f>IF(OR($B14="",$B14=" "),"",SUMIFS('PP3'!$H$17:$H$26,'PP3'!$F$17:$F$26,$B14))</f>
        <v/>
      </c>
      <c r="G14" s="202" t="str">
        <f>IF(OR($B14="",$B14=" "),"",SUMIFS('PP4'!$H$17:$H$26,'PP4'!$F$17:$F$26,$B14))</f>
        <v/>
      </c>
      <c r="H14" s="202" t="str">
        <f>IF(OR($B14="",$B14=" "),"",SUMIFS('PP5'!$H$17:$H$26,'PP5'!$F$17:$F$26,$B14))</f>
        <v/>
      </c>
      <c r="I14" s="202" t="str">
        <f>IF(OR($B14="",$B14=" "),"",SUMIFS('PP6'!$H$17:$H$26,'PP6'!$F$17:$F$26,$B14))</f>
        <v/>
      </c>
      <c r="J14" s="202" t="str">
        <f>IF(OR($B14="",$B14=" "),"",SUMIFS('PP7'!$H$17:$H$26,'PP7'!$F$17:$F$26,$B14))</f>
        <v/>
      </c>
      <c r="K14" s="202" t="str">
        <f>IF(OR($B14="",$B14=" "),"",SUMIFS('PP8'!$H$17:$H$26,'PP8'!$F$17:$F$26,$B14))</f>
        <v/>
      </c>
      <c r="L14" s="202" t="str">
        <f>IF(OR($B14="",$B14=" "),"",SUMIFS('PP9'!$H$17:$H$26,'PP9'!$F$17:$F$26,$B14))</f>
        <v/>
      </c>
      <c r="M14" s="202" t="str">
        <f>IF(OR($B14="",$B14=" "),"",SUMIFS('PP10'!$H$17:$H$26,'PP10'!$F$17:$F$26,$B14))</f>
        <v/>
      </c>
      <c r="N14" s="202" t="str">
        <f>IF(OR($B14="",$B14=" "),"",SUMIFS('PP11'!$H$17:$H$26,'PP11'!$F$17:$F$26,$B14))</f>
        <v/>
      </c>
      <c r="O14" s="202" t="str">
        <f>IF(OR($B14="",$B14=" "),"",SUMIFS('PP12'!$H$17:$H$26,'PP12'!$F$17:$F$26,$B14))</f>
        <v/>
      </c>
      <c r="P14" s="202" t="str">
        <f>IF(OR($B14="",$B14=" "),"",SUMIFS('PP13'!$H$17:$H$26,'PP13'!$F$17:$F$26,$B14))</f>
        <v/>
      </c>
      <c r="Q14" s="202" t="str">
        <f>IF(OR($B14="",$B14=" "),"",SUMIFS('PP14'!$H$17:$H$26,'PP14'!$F$17:$F$26,$B14))</f>
        <v/>
      </c>
      <c r="R14" s="202" t="str">
        <f>IF(OR($B14="",$B14=" "),"",SUMIFS('PP15'!$H$17:$H$26,'PP15'!$F$17:$F$26,$B14))</f>
        <v/>
      </c>
      <c r="S14" s="202" t="str">
        <f>IF(OR($B14="",$B14=" "),"",SUMIFS('PP16'!$H$17:$H$26,'PP16'!$F$17:$F$26,$B14))</f>
        <v/>
      </c>
      <c r="T14" s="202" t="str">
        <f>IF(OR($B14="",$B14=" "),"",SUMIFS('PP17'!$H$17:$H$26,'PP17'!$F$17:$F$26,$B14))</f>
        <v/>
      </c>
      <c r="U14" s="202" t="str">
        <f>IF(OR($B14="",$B14=" "),"",SUMIFS('PP18'!$H$17:$H$26,'PP18'!$F$17:$F$26,$B14))</f>
        <v/>
      </c>
      <c r="V14" s="202" t="str">
        <f>IF(OR($B14="",$B14=" "),"",SUMIFS('PP19'!$H$17:$H$26,'PP19'!$F$17:$F$26,$B14))</f>
        <v/>
      </c>
      <c r="W14" s="202" t="str">
        <f>IF(OR($B14="",$B14=" "),"",SUMIFS('PP20'!$H$17:$H$26,'PP20'!$F$17:$F$26,$B14))</f>
        <v/>
      </c>
      <c r="X14" s="153"/>
      <c r="Y14" s="153"/>
    </row>
    <row r="15" spans="2:25" ht="16.5" thickBot="1" x14ac:dyDescent="0.35">
      <c r="B15" s="141" t="str">
        <f>Hulpblad!V11</f>
        <v xml:space="preserve"> </v>
      </c>
      <c r="C15" s="142" t="str">
        <f t="shared" si="0"/>
        <v/>
      </c>
      <c r="D15" s="143" t="str">
        <f>IF(OR($B15="",$B15=" "),"",SUMIFS(Penvoerder!$H$17:$H$26,Penvoerder!$F$17:$F$26,$B15))</f>
        <v/>
      </c>
      <c r="E15" s="203" t="str">
        <f>IF(OR($B15="",$B15=" "),"",SUMIFS('PP2'!$H$17:$H$26,'PP2'!$F$17:$F$26,$B15))</f>
        <v/>
      </c>
      <c r="F15" s="203" t="str">
        <f>IF(OR($B15="",$B15=" "),"",SUMIFS('PP3'!$H$17:$H$26,'PP3'!$F$17:$F$26,$B15))</f>
        <v/>
      </c>
      <c r="G15" s="203" t="str">
        <f>IF(OR($B15="",$B15=" "),"",SUMIFS('PP4'!$H$17:$H$26,'PP4'!$F$17:$F$26,$B15))</f>
        <v/>
      </c>
      <c r="H15" s="203" t="str">
        <f>IF(OR($B15="",$B15=" "),"",SUMIFS('PP5'!$H$17:$H$26,'PP5'!$F$17:$F$26,$B15))</f>
        <v/>
      </c>
      <c r="I15" s="203" t="str">
        <f>IF(OR($B15="",$B15=" "),"",SUMIFS('PP6'!$H$17:$H$26,'PP6'!$F$17:$F$26,$B15))</f>
        <v/>
      </c>
      <c r="J15" s="203" t="str">
        <f>IF(OR($B15="",$B15=" "),"",SUMIFS('PP7'!$H$17:$H$26,'PP7'!$F$17:$F$26,$B15))</f>
        <v/>
      </c>
      <c r="K15" s="203" t="str">
        <f>IF(OR($B15="",$B15=" "),"",SUMIFS('PP8'!$H$17:$H$26,'PP8'!$F$17:$F$26,$B15))</f>
        <v/>
      </c>
      <c r="L15" s="203" t="str">
        <f>IF(OR($B15="",$B15=" "),"",SUMIFS('PP9'!$H$17:$H$26,'PP9'!$F$17:$F$26,$B15))</f>
        <v/>
      </c>
      <c r="M15" s="203" t="str">
        <f>IF(OR($B15="",$B15=" "),"",SUMIFS('PP10'!$H$17:$H$26,'PP10'!$F$17:$F$26,$B15))</f>
        <v/>
      </c>
      <c r="N15" s="203" t="str">
        <f>IF(OR($B15="",$B15=" "),"",SUMIFS('PP11'!$H$17:$H$26,'PP11'!$F$17:$F$26,$B15))</f>
        <v/>
      </c>
      <c r="O15" s="203" t="str">
        <f>IF(OR($B15="",$B15=" "),"",SUMIFS('PP12'!$H$17:$H$26,'PP12'!$F$17:$F$26,$B15))</f>
        <v/>
      </c>
      <c r="P15" s="203" t="str">
        <f>IF(OR($B15="",$B15=" "),"",SUMIFS('PP13'!$H$17:$H$26,'PP13'!$F$17:$F$26,$B15))</f>
        <v/>
      </c>
      <c r="Q15" s="203" t="str">
        <f>IF(OR($B15="",$B15=" "),"",SUMIFS('PP14'!$H$17:$H$26,'PP14'!$F$17:$F$26,$B15))</f>
        <v/>
      </c>
      <c r="R15" s="203" t="str">
        <f>IF(OR($B15="",$B15=" "),"",SUMIFS('PP15'!$H$17:$H$26,'PP15'!$F$17:$F$26,$B15))</f>
        <v/>
      </c>
      <c r="S15" s="203" t="str">
        <f>IF(OR($B15="",$B15=" "),"",SUMIFS('PP16'!$H$17:$H$26,'PP16'!$F$17:$F$26,$B15))</f>
        <v/>
      </c>
      <c r="T15" s="203" t="str">
        <f>IF(OR($B15="",$B15=" "),"",SUMIFS('PP17'!$H$17:$H$26,'PP17'!$F$17:$F$26,$B15))</f>
        <v/>
      </c>
      <c r="U15" s="203" t="str">
        <f>IF(OR($B15="",$B15=" "),"",SUMIFS('PP18'!$H$17:$H$26,'PP18'!$F$17:$F$26,$B15))</f>
        <v/>
      </c>
      <c r="V15" s="203" t="str">
        <f>IF(OR($B15="",$B15=" "),"",SUMIFS('PP19'!$H$17:$H$26,'PP19'!$F$17:$F$26,$B15))</f>
        <v/>
      </c>
      <c r="W15" s="203" t="str">
        <f>IF(OR($B15="",$B15=" "),"",SUMIFS('PP20'!$H$17:$H$26,'PP20'!$F$17:$F$26,$B15))</f>
        <v/>
      </c>
      <c r="X15" s="153"/>
      <c r="Y15" s="153"/>
    </row>
    <row r="16" spans="2:25" ht="17.25" thickTop="1" thickBot="1" x14ac:dyDescent="0.35">
      <c r="B16" s="204" t="s">
        <v>1</v>
      </c>
      <c r="C16" s="144">
        <f>SUM(C6:C15)</f>
        <v>0</v>
      </c>
      <c r="D16" s="144">
        <f>SUM(D6:D15)</f>
        <v>0</v>
      </c>
      <c r="E16" s="144">
        <f t="shared" ref="E16:R16" si="1">SUM(E6:E15)</f>
        <v>0</v>
      </c>
      <c r="F16" s="144">
        <f t="shared" si="1"/>
        <v>0</v>
      </c>
      <c r="G16" s="144">
        <f t="shared" si="1"/>
        <v>0</v>
      </c>
      <c r="H16" s="144">
        <f t="shared" si="1"/>
        <v>0</v>
      </c>
      <c r="I16" s="144">
        <f t="shared" si="1"/>
        <v>0</v>
      </c>
      <c r="J16" s="144">
        <f t="shared" si="1"/>
        <v>0</v>
      </c>
      <c r="K16" s="144">
        <f t="shared" si="1"/>
        <v>0</v>
      </c>
      <c r="L16" s="144">
        <f t="shared" si="1"/>
        <v>0</v>
      </c>
      <c r="M16" s="144">
        <f t="shared" si="1"/>
        <v>0</v>
      </c>
      <c r="N16" s="144">
        <f t="shared" si="1"/>
        <v>0</v>
      </c>
      <c r="O16" s="144">
        <f t="shared" si="1"/>
        <v>0</v>
      </c>
      <c r="P16" s="144">
        <f t="shared" si="1"/>
        <v>0</v>
      </c>
      <c r="Q16" s="144">
        <f t="shared" si="1"/>
        <v>0</v>
      </c>
      <c r="R16" s="144">
        <f t="shared" si="1"/>
        <v>0</v>
      </c>
      <c r="S16" s="144">
        <f t="shared" ref="S16:W16" si="2">SUM(S6:S15)</f>
        <v>0</v>
      </c>
      <c r="T16" s="144">
        <f t="shared" si="2"/>
        <v>0</v>
      </c>
      <c r="U16" s="144">
        <f t="shared" si="2"/>
        <v>0</v>
      </c>
      <c r="V16" s="144">
        <f t="shared" si="2"/>
        <v>0</v>
      </c>
      <c r="W16" s="144">
        <f t="shared" si="2"/>
        <v>0</v>
      </c>
      <c r="X16" s="153"/>
      <c r="Y16" s="153"/>
    </row>
    <row r="17" spans="1:25" s="21" customFormat="1" ht="16.5" thickTop="1" x14ac:dyDescent="0.3">
      <c r="A17" s="25"/>
      <c r="B17" s="205" t="s">
        <v>34</v>
      </c>
      <c r="C17" s="145">
        <f>IFERROR(C16/$C16,0)</f>
        <v>0</v>
      </c>
      <c r="D17" s="145">
        <f t="shared" ref="D17:W17" si="3">IFERROR(D16/$C16,0)</f>
        <v>0</v>
      </c>
      <c r="E17" s="145">
        <f t="shared" si="3"/>
        <v>0</v>
      </c>
      <c r="F17" s="145">
        <f t="shared" si="3"/>
        <v>0</v>
      </c>
      <c r="G17" s="145">
        <f t="shared" si="3"/>
        <v>0</v>
      </c>
      <c r="H17" s="145">
        <f t="shared" si="3"/>
        <v>0</v>
      </c>
      <c r="I17" s="145">
        <f t="shared" si="3"/>
        <v>0</v>
      </c>
      <c r="J17" s="145">
        <f t="shared" si="3"/>
        <v>0</v>
      </c>
      <c r="K17" s="145">
        <f t="shared" si="3"/>
        <v>0</v>
      </c>
      <c r="L17" s="145">
        <f t="shared" si="3"/>
        <v>0</v>
      </c>
      <c r="M17" s="145">
        <f t="shared" si="3"/>
        <v>0</v>
      </c>
      <c r="N17" s="145">
        <f t="shared" si="3"/>
        <v>0</v>
      </c>
      <c r="O17" s="145">
        <f t="shared" si="3"/>
        <v>0</v>
      </c>
      <c r="P17" s="145">
        <f t="shared" si="3"/>
        <v>0</v>
      </c>
      <c r="Q17" s="145">
        <f t="shared" si="3"/>
        <v>0</v>
      </c>
      <c r="R17" s="145">
        <f t="shared" si="3"/>
        <v>0</v>
      </c>
      <c r="S17" s="145">
        <f t="shared" si="3"/>
        <v>0</v>
      </c>
      <c r="T17" s="145">
        <f t="shared" si="3"/>
        <v>0</v>
      </c>
      <c r="U17" s="145">
        <f t="shared" si="3"/>
        <v>0</v>
      </c>
      <c r="V17" s="145">
        <f t="shared" si="3"/>
        <v>0</v>
      </c>
      <c r="W17" s="145">
        <f t="shared" si="3"/>
        <v>0</v>
      </c>
      <c r="X17" s="206"/>
      <c r="Y17" s="206"/>
    </row>
    <row r="18" spans="1:25" ht="8.25" customHeight="1" x14ac:dyDescent="0.25">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row>
    <row r="19" spans="1:25" s="5" customFormat="1" ht="9" customHeight="1" x14ac:dyDescent="0.25">
      <c r="B19" s="117"/>
      <c r="C19" s="117"/>
      <c r="D19" s="117">
        <f>IF(Penvoerder!$A$22=0,0,1)</f>
        <v>0</v>
      </c>
      <c r="E19" s="117">
        <f>IF('PP2'!$A$22=0,0,1)</f>
        <v>0</v>
      </c>
      <c r="F19" s="117">
        <f>IF('PP3'!$A$22=0,0,1)</f>
        <v>0</v>
      </c>
      <c r="G19" s="117">
        <f>IF('PP4'!$A$22=0,0,1)</f>
        <v>0</v>
      </c>
      <c r="H19" s="117">
        <f>IF('PP5'!$A$22=0,0,1)</f>
        <v>0</v>
      </c>
      <c r="I19" s="117">
        <f>IF('PP6'!$A$22=0,0,1)</f>
        <v>0</v>
      </c>
      <c r="J19" s="117">
        <f>IF('PP7'!$A$22=0,0,1)</f>
        <v>0</v>
      </c>
      <c r="K19" s="117">
        <f>IF('PP8'!$A$22=0,0,1)</f>
        <v>0</v>
      </c>
      <c r="L19" s="117">
        <f>IF('PP9'!$A$22=0,0,1)</f>
        <v>0</v>
      </c>
      <c r="M19" s="117">
        <f>IF('PP10'!$A$22=0,0,1)</f>
        <v>0</v>
      </c>
      <c r="N19" s="117">
        <f>IF('PP11'!$A$22=0,0,1)</f>
        <v>0</v>
      </c>
      <c r="O19" s="117">
        <f>IF('PP12'!$A$22=0,0,1)</f>
        <v>0</v>
      </c>
      <c r="P19" s="117">
        <f>IF('PP13'!$A$22=0,0,1)</f>
        <v>0</v>
      </c>
      <c r="Q19" s="117">
        <f>IF('PP14'!$A$22=0,0,1)</f>
        <v>0</v>
      </c>
      <c r="R19" s="117">
        <f>IF('PP15'!$A$22=0,0,1)</f>
        <v>0</v>
      </c>
      <c r="S19" s="117">
        <f>IF('PP16'!$A$22=0,0,1)</f>
        <v>0</v>
      </c>
      <c r="T19" s="117">
        <f>IF('PP17'!$A$22=0,0,1)</f>
        <v>0</v>
      </c>
      <c r="U19" s="117">
        <f>IF('PP18'!$A$22=0,0,1)</f>
        <v>0</v>
      </c>
      <c r="V19" s="117">
        <f>IF('PP19'!$A$22=0,0,1)</f>
        <v>0</v>
      </c>
      <c r="W19" s="117">
        <f>IF('PP20'!$A$22=0,0,1)</f>
        <v>0</v>
      </c>
      <c r="X19" s="117"/>
      <c r="Y19" s="117"/>
    </row>
    <row r="20" spans="1:25" ht="16.5" thickBot="1" x14ac:dyDescent="0.35">
      <c r="B20" s="204"/>
      <c r="C20" s="204" t="s">
        <v>44</v>
      </c>
      <c r="D20" s="149" t="s">
        <v>27</v>
      </c>
      <c r="E20" s="149" t="s">
        <v>20</v>
      </c>
      <c r="F20" s="149" t="s">
        <v>19</v>
      </c>
      <c r="G20" s="149" t="s">
        <v>18</v>
      </c>
      <c r="H20" s="149" t="s">
        <v>17</v>
      </c>
      <c r="I20" s="149" t="s">
        <v>16</v>
      </c>
      <c r="J20" s="149" t="s">
        <v>15</v>
      </c>
      <c r="K20" s="149" t="s">
        <v>14</v>
      </c>
      <c r="L20" s="149" t="s">
        <v>13</v>
      </c>
      <c r="M20" s="149" t="s">
        <v>12</v>
      </c>
      <c r="N20" s="149" t="s">
        <v>11</v>
      </c>
      <c r="O20" s="149" t="s">
        <v>10</v>
      </c>
      <c r="P20" s="149" t="s">
        <v>9</v>
      </c>
      <c r="Q20" s="149" t="s">
        <v>8</v>
      </c>
      <c r="R20" s="149" t="s">
        <v>7</v>
      </c>
      <c r="S20" s="149" t="s">
        <v>55</v>
      </c>
      <c r="T20" s="149" t="s">
        <v>56</v>
      </c>
      <c r="U20" s="149" t="s">
        <v>57</v>
      </c>
      <c r="V20" s="149" t="s">
        <v>58</v>
      </c>
      <c r="W20" s="149" t="s">
        <v>59</v>
      </c>
      <c r="X20" s="153"/>
      <c r="Y20" s="153"/>
    </row>
    <row r="21" spans="1:25" ht="17.25" thickTop="1" thickBot="1" x14ac:dyDescent="0.35">
      <c r="B21" s="204" t="s">
        <v>23</v>
      </c>
      <c r="C21" s="204"/>
      <c r="D21" s="149" t="str">
        <f>IFERROR(IF(Penvoerder!$C$2="","",Penvoerder!$C$2),"")</f>
        <v/>
      </c>
      <c r="E21" s="149" t="str">
        <f>IFERROR(IF('PP2'!$C$2="","",'PP2'!$C$2),"")</f>
        <v/>
      </c>
      <c r="F21" s="149" t="str">
        <f>IFERROR(IF('PP3'!$C$2="","",'PP3'!$C$2),"")</f>
        <v/>
      </c>
      <c r="G21" s="149" t="str">
        <f>IFERROR(IF('PP4'!$C$2="","",'PP4'!$C$2),"")</f>
        <v/>
      </c>
      <c r="H21" s="149" t="str">
        <f>IFERROR(IF('PP5'!$C$2="","",'PP5'!$C$2),"")</f>
        <v/>
      </c>
      <c r="I21" s="149" t="str">
        <f>IFERROR(IF('PP6'!$C$2="","",'PP6'!$C$2),"")</f>
        <v/>
      </c>
      <c r="J21" s="149" t="str">
        <f>IFERROR(IF('PP7'!$C$2="","",'PP7'!$C$2),"")</f>
        <v/>
      </c>
      <c r="K21" s="149" t="str">
        <f>IFERROR(IF('PP8'!$C$2="","",'PP8'!$C$2),"")</f>
        <v/>
      </c>
      <c r="L21" s="149" t="str">
        <f>IFERROR(IF('PP9'!$C$2="","",'PP9'!$C$2),"")</f>
        <v/>
      </c>
      <c r="M21" s="149" t="str">
        <f>IFERROR(IF('PP10'!$C$2="","",'PP10'!$C$2),"")</f>
        <v/>
      </c>
      <c r="N21" s="149" t="str">
        <f>IFERROR(IF('PP11'!$C$2="","",'PP11'!$C$2),"")</f>
        <v/>
      </c>
      <c r="O21" s="149" t="str">
        <f>IFERROR(IF('PP12'!$C$2="","",'PP12'!$C$2),"")</f>
        <v/>
      </c>
      <c r="P21" s="149" t="str">
        <f>IFERROR(IF('PP13'!$C$2="","",'PP13'!$C$2),"")</f>
        <v/>
      </c>
      <c r="Q21" s="149" t="str">
        <f>IFERROR(IF('PP14'!$C$2="","",'PP14'!$C$2),"")</f>
        <v/>
      </c>
      <c r="R21" s="149" t="str">
        <f>IFERROR(IF('PP15'!$C$2="","",'PP15'!$C$2),"")</f>
        <v/>
      </c>
      <c r="S21" s="149" t="str">
        <f>IFERROR(IF('PP16'!$C$2="","",'PP16'!$C$2),"")</f>
        <v/>
      </c>
      <c r="T21" s="149" t="str">
        <f>IFERROR(IF('PP17'!$C$2="","",'PP17'!$C$2),"")</f>
        <v/>
      </c>
      <c r="U21" s="149" t="str">
        <f>IFERROR(IF('PP18'!$C$2="","",'PP18'!$C$2),"")</f>
        <v/>
      </c>
      <c r="V21" s="149" t="str">
        <f>IFERROR(IF('PP19'!$C$2="","",'PP19'!$C$2),"")</f>
        <v/>
      </c>
      <c r="W21" s="149" t="str">
        <f>IFERROR(IF('PP20'!$C$2="","",'PP20'!$C$2),"")</f>
        <v/>
      </c>
      <c r="X21" s="153"/>
      <c r="Y21" s="153"/>
    </row>
    <row r="22" spans="1:25" ht="16.5" thickTop="1" x14ac:dyDescent="0.3">
      <c r="A22" s="117">
        <f>IF(Projectinformatie!$B$24="",1,IFERROR(HLOOKUP(VLOOKUP(Projectinformatie!$B$24,Keuzeopties[#All],3,FALSE),Keuze_Kostensoort[#All],2,FALSE),0))</f>
        <v>0</v>
      </c>
      <c r="B22" s="137" t="s">
        <v>136</v>
      </c>
      <c r="C22" s="138" t="str">
        <f t="shared" ref="C22:C31" si="4">IF($A22=0,"",SUM(D22:W22))</f>
        <v/>
      </c>
      <c r="D22" s="139">
        <f>SUM(Penvoerder!$G$37:$G$51)</f>
        <v>0</v>
      </c>
      <c r="E22" s="139">
        <f>SUM('PP2'!$G$37:$G$51)</f>
        <v>0</v>
      </c>
      <c r="F22" s="139">
        <f>SUM('PP3'!$G$37:$G$51)</f>
        <v>0</v>
      </c>
      <c r="G22" s="139">
        <f>SUM('PP4'!$G$37:$G$51)</f>
        <v>0</v>
      </c>
      <c r="H22" s="139">
        <f>SUM('PP5'!$G$37:$G$51)</f>
        <v>0</v>
      </c>
      <c r="I22" s="139">
        <f>SUM('PP6'!$G$37:$G$51)</f>
        <v>0</v>
      </c>
      <c r="J22" s="139">
        <f>SUM('PP7'!$G$37:$G$51)</f>
        <v>0</v>
      </c>
      <c r="K22" s="139">
        <f>SUM('PP8'!$G$37:$G$51)</f>
        <v>0</v>
      </c>
      <c r="L22" s="139">
        <f>SUM('PP9'!$G$37:$G$51)</f>
        <v>0</v>
      </c>
      <c r="M22" s="139">
        <f>SUM('PP10'!$G$37:$G$51)</f>
        <v>0</v>
      </c>
      <c r="N22" s="139">
        <f>SUM('PP11'!$G$37:$G$51)</f>
        <v>0</v>
      </c>
      <c r="O22" s="139">
        <f>SUM('PP12'!$G$37:$G$51)</f>
        <v>0</v>
      </c>
      <c r="P22" s="139">
        <f>SUM('PP13'!$G$37:$G$51)</f>
        <v>0</v>
      </c>
      <c r="Q22" s="139">
        <f>SUM('PP14'!$G$37:$G$51)</f>
        <v>0</v>
      </c>
      <c r="R22" s="139">
        <f>SUM('PP15'!$G$37:$G$51)</f>
        <v>0</v>
      </c>
      <c r="S22" s="139">
        <f>SUM('PP16'!$G$37:$G$51)</f>
        <v>0</v>
      </c>
      <c r="T22" s="139">
        <f>SUM('PP17'!$G$37:$G$51)</f>
        <v>0</v>
      </c>
      <c r="U22" s="139">
        <f>SUM('PP18'!$G$37:$G$51)</f>
        <v>0</v>
      </c>
      <c r="V22" s="139">
        <f>SUM('PP19'!$G$37:$G$51)</f>
        <v>0</v>
      </c>
      <c r="W22" s="139">
        <f>SUM('PP20'!$G$37:$G$51)</f>
        <v>0</v>
      </c>
      <c r="X22" s="153"/>
      <c r="Y22" s="153"/>
    </row>
    <row r="23" spans="1:25" ht="15.75" x14ac:dyDescent="0.3">
      <c r="A23" s="117">
        <f>IF(Projectinformatie!$B$24="",1,IFERROR(HLOOKUP(VLOOKUP(Projectinformatie!$B$24,Keuzeopties[#All],3,FALSE),Keuze_Kostensoort[#All],3,FALSE),0))</f>
        <v>0</v>
      </c>
      <c r="B23" s="140" t="s">
        <v>137</v>
      </c>
      <c r="C23" s="138" t="str">
        <f t="shared" si="4"/>
        <v/>
      </c>
      <c r="D23" s="139">
        <f>SUM(Penvoerder!$G$59:$G$73)</f>
        <v>0</v>
      </c>
      <c r="E23" s="139">
        <f>SUM('PP2'!$G$59:$G$73)</f>
        <v>0</v>
      </c>
      <c r="F23" s="139">
        <f>SUM('PP3'!$G$59:$G$73)</f>
        <v>0</v>
      </c>
      <c r="G23" s="139">
        <f>SUM('PP4'!$G$59:$G$73)</f>
        <v>0</v>
      </c>
      <c r="H23" s="139">
        <f>SUM('PP5'!$G$59:$G$73)</f>
        <v>0</v>
      </c>
      <c r="I23" s="139">
        <f>SUM('PP6'!$G$59:$G$73)</f>
        <v>0</v>
      </c>
      <c r="J23" s="139">
        <f>SUM('PP7'!$G$59:$G$73)</f>
        <v>0</v>
      </c>
      <c r="K23" s="139">
        <f>SUM('PP8'!$G$59:$G$73)</f>
        <v>0</v>
      </c>
      <c r="L23" s="139">
        <f>SUM('PP9'!$G$59:$G$73)</f>
        <v>0</v>
      </c>
      <c r="M23" s="139">
        <f>SUM('PP10'!$G$59:$G$73)</f>
        <v>0</v>
      </c>
      <c r="N23" s="139">
        <f>SUM('PP11'!$G$59:$G$73)</f>
        <v>0</v>
      </c>
      <c r="O23" s="139">
        <f>SUM('PP12'!$G$59:$G$73)</f>
        <v>0</v>
      </c>
      <c r="P23" s="139">
        <f>SUM('PP13'!$G$59:$G$73)</f>
        <v>0</v>
      </c>
      <c r="Q23" s="139">
        <f>SUM('PP14'!$G$59:$G$73)</f>
        <v>0</v>
      </c>
      <c r="R23" s="139">
        <f>SUM('PP15'!$G$59:$G$73)</f>
        <v>0</v>
      </c>
      <c r="S23" s="139">
        <f>SUM('PP16'!$G$59:$G$73)</f>
        <v>0</v>
      </c>
      <c r="T23" s="139">
        <f>SUM('PP17'!$G$59:$G$73)</f>
        <v>0</v>
      </c>
      <c r="U23" s="139">
        <f>SUM('PP18'!$G$59:$G$73)</f>
        <v>0</v>
      </c>
      <c r="V23" s="139">
        <f>SUM('PP19'!$G$59:$G$73)</f>
        <v>0</v>
      </c>
      <c r="W23" s="139">
        <f>SUM('PP20'!$G$59:$G$73)</f>
        <v>0</v>
      </c>
      <c r="X23" s="153"/>
      <c r="Y23" s="153"/>
    </row>
    <row r="24" spans="1:25" ht="15.75" x14ac:dyDescent="0.3">
      <c r="A24" s="117" t="str">
        <f>IF(Projectinformatie!$B$24="",1,IFERROR(HLOOKUP(VLOOKUP(Projectinformatie!$B$24,Keuzeopties[#All],3,FALSE),Keuze_Kostensoort[#All],4,FALSE),0))</f>
        <v>Forfait van 23% voor loonkosten en eigen arbeid</v>
      </c>
      <c r="B24" s="140" t="s">
        <v>138</v>
      </c>
      <c r="C24" s="138">
        <f t="shared" si="4"/>
        <v>0</v>
      </c>
      <c r="D24" s="139">
        <f>SUM(Penvoerder!$C$81:$C$90)</f>
        <v>0</v>
      </c>
      <c r="E24" s="139">
        <f>SUM('PP2'!$C$81:$C$90)</f>
        <v>0</v>
      </c>
      <c r="F24" s="139">
        <f>SUM('PP3'!$C$81:$C$90)</f>
        <v>0</v>
      </c>
      <c r="G24" s="139">
        <f>SUM('PP4'!$C$81:$C$90)</f>
        <v>0</v>
      </c>
      <c r="H24" s="139">
        <f>SUM('PP5'!$C$81:$C$90)</f>
        <v>0</v>
      </c>
      <c r="I24" s="139">
        <f>SUM('PP6'!$C$81:$C$90)</f>
        <v>0</v>
      </c>
      <c r="J24" s="139">
        <f>SUM('PP7'!$C$81:$C$90)</f>
        <v>0</v>
      </c>
      <c r="K24" s="139">
        <f>SUM('PP8'!$C$81:$C$90)</f>
        <v>0</v>
      </c>
      <c r="L24" s="139">
        <f>SUM('PP9'!$C$81:$C$90)</f>
        <v>0</v>
      </c>
      <c r="M24" s="139">
        <f>SUM('PP10'!$C$81:$C$90)</f>
        <v>0</v>
      </c>
      <c r="N24" s="139">
        <f>SUM('PP11'!$C$81:$C$90)</f>
        <v>0</v>
      </c>
      <c r="O24" s="139">
        <f>SUM('PP12'!$C$81:$C$90)</f>
        <v>0</v>
      </c>
      <c r="P24" s="139">
        <f>SUM('PP13'!$C$81:$C$90)</f>
        <v>0</v>
      </c>
      <c r="Q24" s="139">
        <f>SUM('PP14'!$C$81:$C$90)</f>
        <v>0</v>
      </c>
      <c r="R24" s="139">
        <f>SUM('PP15'!$C$81:$C$90)</f>
        <v>0</v>
      </c>
      <c r="S24" s="139">
        <f>SUM('PP16'!$C$81:$C$90)</f>
        <v>0</v>
      </c>
      <c r="T24" s="139">
        <f>SUM('PP17'!$C$81:$C$90)</f>
        <v>0</v>
      </c>
      <c r="U24" s="139">
        <f>SUM('PP18'!$C$81:$C$90)</f>
        <v>0</v>
      </c>
      <c r="V24" s="139">
        <f>SUM('PP19'!$C$81:$C$90)</f>
        <v>0</v>
      </c>
      <c r="W24" s="139">
        <f>SUM('PP20'!$C$81:$C$90)</f>
        <v>0</v>
      </c>
      <c r="X24" s="153"/>
      <c r="Y24" s="153"/>
    </row>
    <row r="25" spans="1:25" ht="15.75" x14ac:dyDescent="0.3">
      <c r="A25" s="117">
        <f>IF(Projectinformatie!$B$24="",1,IFERROR(HLOOKUP(VLOOKUP(Projectinformatie!$B$24,Keuzeopties[#All],3,FALSE),Keuze_Kostensoort[#All],5,FALSE),0))</f>
        <v>0</v>
      </c>
      <c r="B25" s="140" t="s">
        <v>139</v>
      </c>
      <c r="C25" s="138" t="str">
        <f t="shared" si="4"/>
        <v/>
      </c>
      <c r="D25" s="139">
        <f>SUM(Penvoerder!$E$98:$E$107)</f>
        <v>0</v>
      </c>
      <c r="E25" s="139">
        <f>SUM('PP2'!$E$98:$E$107)</f>
        <v>0</v>
      </c>
      <c r="F25" s="139">
        <f>SUM('PP3'!$E$98:$E$107)</f>
        <v>0</v>
      </c>
      <c r="G25" s="139">
        <f>SUM('PP4'!$E$98:$E$107)</f>
        <v>0</v>
      </c>
      <c r="H25" s="139">
        <f>SUM('PP5'!$E$98:$E$107)</f>
        <v>0</v>
      </c>
      <c r="I25" s="139">
        <f>SUM('PP6'!$E$98:$E$107)</f>
        <v>0</v>
      </c>
      <c r="J25" s="139">
        <f>SUM('PP7'!$E$98:$E$107)</f>
        <v>0</v>
      </c>
      <c r="K25" s="139">
        <f>SUM('PP8'!$E$98:$E$107)</f>
        <v>0</v>
      </c>
      <c r="L25" s="139">
        <f>SUM('PP9'!$E$98:$E$107)</f>
        <v>0</v>
      </c>
      <c r="M25" s="139">
        <f>SUM('PP10'!$E$98:$E$107)</f>
        <v>0</v>
      </c>
      <c r="N25" s="139">
        <f>SUM('PP11'!$E$98:$E$107)</f>
        <v>0</v>
      </c>
      <c r="O25" s="139">
        <f>SUM('PP12'!$E$98:$E$107)</f>
        <v>0</v>
      </c>
      <c r="P25" s="139">
        <f>SUM('PP13'!$E$98:$E$107)</f>
        <v>0</v>
      </c>
      <c r="Q25" s="139">
        <f>SUM('PP14'!$E$98:$E$107)</f>
        <v>0</v>
      </c>
      <c r="R25" s="139">
        <f>SUM('PP15'!$E$98:$E$107)</f>
        <v>0</v>
      </c>
      <c r="S25" s="139">
        <f>SUM('PP16'!$E$98:$E$107)</f>
        <v>0</v>
      </c>
      <c r="T25" s="139">
        <f>SUM('PP17'!$E$98:$E$107)</f>
        <v>0</v>
      </c>
      <c r="U25" s="139">
        <f>SUM('PP18'!$E$98:$E$107)</f>
        <v>0</v>
      </c>
      <c r="V25" s="139">
        <f>SUM('PP19'!$E$98:$E$107)</f>
        <v>0</v>
      </c>
      <c r="W25" s="139">
        <f>SUM('PP20'!$E$98:$E$107)</f>
        <v>0</v>
      </c>
      <c r="X25" s="153"/>
      <c r="Y25" s="153"/>
    </row>
    <row r="26" spans="1:25" ht="15.75" x14ac:dyDescent="0.3">
      <c r="A26" s="117">
        <f>IF(Projectinformatie!$B$24="",1,IFERROR(HLOOKUP(VLOOKUP(Projectinformatie!$B$24,Keuzeopties[#All],3,FALSE),Keuze_Kostensoort[#All],6,FALSE),0))</f>
        <v>0</v>
      </c>
      <c r="B26" s="140" t="s">
        <v>140</v>
      </c>
      <c r="C26" s="138" t="str">
        <f t="shared" si="4"/>
        <v/>
      </c>
      <c r="D26" s="139">
        <f>SUM(Penvoerder!$E$115:$E$124)</f>
        <v>0</v>
      </c>
      <c r="E26" s="139">
        <f>SUM('PP2'!$E$115:$E$124)</f>
        <v>0</v>
      </c>
      <c r="F26" s="139">
        <f>SUM('PP3'!$E$115:$E$124)</f>
        <v>0</v>
      </c>
      <c r="G26" s="139">
        <f>SUM('PP4'!$E$115:$E$124)</f>
        <v>0</v>
      </c>
      <c r="H26" s="139">
        <f>SUM('PP5'!$E$115:$E$124)</f>
        <v>0</v>
      </c>
      <c r="I26" s="139">
        <f>SUM('PP6'!$E$115:$E$124)</f>
        <v>0</v>
      </c>
      <c r="J26" s="139">
        <f>SUM('PP7'!$E$115:$E$124)</f>
        <v>0</v>
      </c>
      <c r="K26" s="139">
        <f>SUM('PP8'!$E$115:$E$124)</f>
        <v>0</v>
      </c>
      <c r="L26" s="139">
        <f>SUM('PP9'!$E$115:$E$124)</f>
        <v>0</v>
      </c>
      <c r="M26" s="139">
        <f>SUM('PP10'!$E$115:$E$124)</f>
        <v>0</v>
      </c>
      <c r="N26" s="139">
        <f>SUM('PP11'!$E$115:$E$124)</f>
        <v>0</v>
      </c>
      <c r="O26" s="139">
        <f>SUM('PP12'!$E$115:$E$124)</f>
        <v>0</v>
      </c>
      <c r="P26" s="139">
        <f>SUM('PP13'!$E$115:$E$124)</f>
        <v>0</v>
      </c>
      <c r="Q26" s="139">
        <f>SUM('PP14'!$E$115:$E$124)</f>
        <v>0</v>
      </c>
      <c r="R26" s="139">
        <f>SUM('PP15'!$E$115:$E$124)</f>
        <v>0</v>
      </c>
      <c r="S26" s="139">
        <f>SUM('PP16'!$E$115:$E$124)</f>
        <v>0</v>
      </c>
      <c r="T26" s="139">
        <f>SUM('PP17'!$E$115:$E$124)</f>
        <v>0</v>
      </c>
      <c r="U26" s="139">
        <f>SUM('PP18'!$E$115:$E$124)</f>
        <v>0</v>
      </c>
      <c r="V26" s="139">
        <f>SUM('PP19'!$E$115:$E$124)</f>
        <v>0</v>
      </c>
      <c r="W26" s="139">
        <f>SUM('PP20'!$E$115:$E$124)</f>
        <v>0</v>
      </c>
      <c r="X26" s="153"/>
      <c r="Y26" s="153"/>
    </row>
    <row r="27" spans="1:25" ht="15.75" x14ac:dyDescent="0.3">
      <c r="A27" s="117">
        <f>IF(Projectinformatie!$B$24="",1,IF(SUM(D19:W19)&gt;0,1,0))</f>
        <v>0</v>
      </c>
      <c r="B27" s="140" t="s">
        <v>24</v>
      </c>
      <c r="C27" s="138" t="str">
        <f t="shared" si="4"/>
        <v/>
      </c>
      <c r="D27" s="139">
        <f>SUM(Penvoerder!$E$132:$E$140)</f>
        <v>0</v>
      </c>
      <c r="E27" s="139">
        <f>SUM('PP2'!$E$132:$E$140)</f>
        <v>0</v>
      </c>
      <c r="F27" s="139">
        <f>SUM('PP3'!$E$132:$E$140)</f>
        <v>0</v>
      </c>
      <c r="G27" s="139">
        <f>SUM('PP4'!$E$132:$E$140)</f>
        <v>0</v>
      </c>
      <c r="H27" s="139">
        <f>SUM('PP5'!$E$132:$E$140)</f>
        <v>0</v>
      </c>
      <c r="I27" s="139">
        <f>SUM('PP6'!$E$132:$E$140)</f>
        <v>0</v>
      </c>
      <c r="J27" s="139">
        <f>SUM('PP7'!$E$132:$E$140)</f>
        <v>0</v>
      </c>
      <c r="K27" s="139">
        <f>SUM('PP8'!$E$132:$E$140)</f>
        <v>0</v>
      </c>
      <c r="L27" s="139">
        <f>SUM('PP9'!$E$132:$E$140)</f>
        <v>0</v>
      </c>
      <c r="M27" s="139">
        <f>SUM('PP10'!$E$132:$E$140)</f>
        <v>0</v>
      </c>
      <c r="N27" s="139">
        <f>SUM('PP11'!$E$132:$E$140)</f>
        <v>0</v>
      </c>
      <c r="O27" s="139">
        <f>SUM('PP12'!$E$132:$E$140)</f>
        <v>0</v>
      </c>
      <c r="P27" s="139">
        <f>SUM('PP13'!$E$132:$E$140)</f>
        <v>0</v>
      </c>
      <c r="Q27" s="139">
        <f>SUM('PP14'!$E$132:$E$140)</f>
        <v>0</v>
      </c>
      <c r="R27" s="139">
        <f>SUM('PP15'!$E$132:$E$140)</f>
        <v>0</v>
      </c>
      <c r="S27" s="139">
        <f>SUM('PP16'!$E$132:$E$140)</f>
        <v>0</v>
      </c>
      <c r="T27" s="139">
        <f>SUM('PP17'!$E$132:$E$140)</f>
        <v>0</v>
      </c>
      <c r="U27" s="139">
        <f>SUM('PP18'!$E$132:$E$140)</f>
        <v>0</v>
      </c>
      <c r="V27" s="139">
        <f>SUM('PP19'!$E$132:$E$140)</f>
        <v>0</v>
      </c>
      <c r="W27" s="139">
        <f>SUM('PP20'!$E$132:$E$140)</f>
        <v>0</v>
      </c>
      <c r="X27" s="153"/>
      <c r="Y27" s="153"/>
    </row>
    <row r="28" spans="1:25" ht="15.75" x14ac:dyDescent="0.3">
      <c r="A28" s="117" t="str">
        <f>IF(Projectinformatie!$B$24="",1,IFERROR(HLOOKUP(VLOOKUP(Projectinformatie!$B$24,Keuzeopties[#All],3,FALSE),Keuze_Kostensoort[#All],8,FALSE),0))</f>
        <v>Bijdragen in natura</v>
      </c>
      <c r="B28" s="224" t="s">
        <v>25</v>
      </c>
      <c r="C28" s="138">
        <f t="shared" si="4"/>
        <v>0</v>
      </c>
      <c r="D28" s="225">
        <f>SUM(Penvoerder!$E$148:$E$164)</f>
        <v>0</v>
      </c>
      <c r="E28" s="225">
        <f>SUM('PP2'!$E$148:$E$164)</f>
        <v>0</v>
      </c>
      <c r="F28" s="225">
        <f>SUM('PP3'!$E$148:$E$164)</f>
        <v>0</v>
      </c>
      <c r="G28" s="225">
        <f>SUM('PP4'!$E$148:$E$164)</f>
        <v>0</v>
      </c>
      <c r="H28" s="225">
        <f>SUM('PP5'!$E$148:$E$164)</f>
        <v>0</v>
      </c>
      <c r="I28" s="225">
        <f>SUM('PP6'!$E$148:$E$164)</f>
        <v>0</v>
      </c>
      <c r="J28" s="225">
        <f>SUM('PP7'!$E$148:$E$164)</f>
        <v>0</v>
      </c>
      <c r="K28" s="225">
        <f>SUM('PP8'!$E$148:$E$164)</f>
        <v>0</v>
      </c>
      <c r="L28" s="225">
        <f>SUM('PP9'!$E$148:$E$164)</f>
        <v>0</v>
      </c>
      <c r="M28" s="225">
        <f>SUM('PP10'!$E$148:$E$164)</f>
        <v>0</v>
      </c>
      <c r="N28" s="225">
        <f>SUM('PP11'!$E$148:$E$164)</f>
        <v>0</v>
      </c>
      <c r="O28" s="225">
        <f>SUM('PP12'!$E$148:$E$164)</f>
        <v>0</v>
      </c>
      <c r="P28" s="225">
        <f>SUM('PP13'!$E$148:$E$164)</f>
        <v>0</v>
      </c>
      <c r="Q28" s="225">
        <f>SUM('PP14'!$E$148:$E$164)</f>
        <v>0</v>
      </c>
      <c r="R28" s="225">
        <f>SUM('PP15'!$E$148:$E$164)</f>
        <v>0</v>
      </c>
      <c r="S28" s="225">
        <f>SUM('PP16'!$E$148:$E$164)</f>
        <v>0</v>
      </c>
      <c r="T28" s="225">
        <f>SUM('PP17'!$E$148:$E$164)</f>
        <v>0</v>
      </c>
      <c r="U28" s="225">
        <f>SUM('PP18'!$E$148:$E$164)</f>
        <v>0</v>
      </c>
      <c r="V28" s="225">
        <f>SUM('PP19'!$E$148:$E$164)</f>
        <v>0</v>
      </c>
      <c r="W28" s="225">
        <f>SUM('PP20'!$E$148:$E$164)</f>
        <v>0</v>
      </c>
      <c r="X28" s="153"/>
      <c r="Y28" s="153"/>
    </row>
    <row r="29" spans="1:25" ht="15.75" x14ac:dyDescent="0.3">
      <c r="A29" s="117" t="str">
        <f>IF(Projectinformatie!$B$24="",1,IFERROR(HLOOKUP(VLOOKUP(Projectinformatie!$B$24,Keuzeopties[#All],3,FALSE),Keuze_Kostensoort[#All],9,FALSE),0))</f>
        <v>Afschrijvingskosten</v>
      </c>
      <c r="B29" s="140" t="s">
        <v>22</v>
      </c>
      <c r="C29" s="138">
        <f t="shared" si="4"/>
        <v>0</v>
      </c>
      <c r="D29" s="139">
        <f>SUM(Penvoerder!$I$172:$I$179)</f>
        <v>0</v>
      </c>
      <c r="E29" s="139">
        <f>SUM('PP2'!$I$172:$I$179)</f>
        <v>0</v>
      </c>
      <c r="F29" s="139">
        <f>SUM('PP3'!$I$172:$I$179)</f>
        <v>0</v>
      </c>
      <c r="G29" s="139">
        <f>SUM('PP4'!$I$172:$I$179)</f>
        <v>0</v>
      </c>
      <c r="H29" s="139">
        <f>SUM('PP5'!$I$172:$I$179)</f>
        <v>0</v>
      </c>
      <c r="I29" s="139">
        <f>SUM('PP6'!$I$172:$I$179)</f>
        <v>0</v>
      </c>
      <c r="J29" s="139">
        <f>SUM('PP7'!$I$172:$I$179)</f>
        <v>0</v>
      </c>
      <c r="K29" s="139">
        <f>SUM('PP8'!$I$172:$I$179)</f>
        <v>0</v>
      </c>
      <c r="L29" s="139">
        <f>SUM('PP9'!$I$172:$I$179)</f>
        <v>0</v>
      </c>
      <c r="M29" s="139">
        <f>SUM('PP10'!$I$172:$I$179)</f>
        <v>0</v>
      </c>
      <c r="N29" s="139">
        <f>SUM('PP11'!$I$172:$I$179)</f>
        <v>0</v>
      </c>
      <c r="O29" s="139">
        <f>SUM('PP12'!$I$172:$I$179)</f>
        <v>0</v>
      </c>
      <c r="P29" s="139">
        <f>SUM('PP13'!$I$172:$I$179)</f>
        <v>0</v>
      </c>
      <c r="Q29" s="139">
        <f>SUM('PP14'!$I$172:$I$179)</f>
        <v>0</v>
      </c>
      <c r="R29" s="139">
        <f>SUM('PP15'!$I$172:$I$179)</f>
        <v>0</v>
      </c>
      <c r="S29" s="139">
        <f>SUM('PP16'!$I$172:$I$179)</f>
        <v>0</v>
      </c>
      <c r="T29" s="139">
        <f>SUM('PP17'!$I$172:$I$179)</f>
        <v>0</v>
      </c>
      <c r="U29" s="139">
        <f>SUM('PP18'!$I$172:$I$179)</f>
        <v>0</v>
      </c>
      <c r="V29" s="139">
        <f>SUM('PP19'!$I$172:$I$179)</f>
        <v>0</v>
      </c>
      <c r="W29" s="139">
        <f>SUM('PP20'!$I$172:$I$179)</f>
        <v>0</v>
      </c>
      <c r="X29" s="153"/>
      <c r="Y29" s="153"/>
    </row>
    <row r="30" spans="1:25" ht="15.75" x14ac:dyDescent="0.3">
      <c r="A30" s="117" t="str">
        <f>IF(Projectinformatie!$B$24="",1,IFERROR(HLOOKUP(VLOOKUP(Projectinformatie!$B$24,Keuzeopties[#All],3,FALSE),Keuze_Kostensoort[#All],10,FALSE),0))</f>
        <v>Overige kosten</v>
      </c>
      <c r="B30" s="140" t="s">
        <v>141</v>
      </c>
      <c r="C30" s="138">
        <f t="shared" si="4"/>
        <v>0</v>
      </c>
      <c r="D30" s="139">
        <f>SUM(Penvoerder!$F$187:$F$202)</f>
        <v>0</v>
      </c>
      <c r="E30" s="139">
        <f>SUM('PP2'!$F$187:$F$202)</f>
        <v>0</v>
      </c>
      <c r="F30" s="139">
        <f>SUM('PP3'!$F$187:$F$202)</f>
        <v>0</v>
      </c>
      <c r="G30" s="139">
        <f>SUM('PP4'!$F$187:$F$202)</f>
        <v>0</v>
      </c>
      <c r="H30" s="139">
        <f>SUM('PP5'!$F$187:$F$202)</f>
        <v>0</v>
      </c>
      <c r="I30" s="139">
        <f>SUM('PP6'!$F$187:$F$202)</f>
        <v>0</v>
      </c>
      <c r="J30" s="139">
        <f>SUM('PP7'!$F$187:$F$202)</f>
        <v>0</v>
      </c>
      <c r="K30" s="139">
        <f>SUM('PP8'!$F$187:$F$202)</f>
        <v>0</v>
      </c>
      <c r="L30" s="139">
        <f>SUM('PP9'!$F$187:$F$202)</f>
        <v>0</v>
      </c>
      <c r="M30" s="139">
        <f>SUM('PP10'!$F$187:$F$202)</f>
        <v>0</v>
      </c>
      <c r="N30" s="139">
        <f>SUM('PP11'!$F$187:$F$202)</f>
        <v>0</v>
      </c>
      <c r="O30" s="139">
        <f>SUM('PP12'!$F$187:$F$202)</f>
        <v>0</v>
      </c>
      <c r="P30" s="139">
        <f>SUM('PP13'!$F$187:$F$202)</f>
        <v>0</v>
      </c>
      <c r="Q30" s="139">
        <f>SUM('PP14'!$F$187:$F$202)</f>
        <v>0</v>
      </c>
      <c r="R30" s="139">
        <f>SUM('PP15'!$F$187:$F$202)</f>
        <v>0</v>
      </c>
      <c r="S30" s="139">
        <f>SUM('PP16'!$F$187:$F$202)</f>
        <v>0</v>
      </c>
      <c r="T30" s="139">
        <f>SUM('PP17'!$F$187:$F$202)</f>
        <v>0</v>
      </c>
      <c r="U30" s="139">
        <f>SUM('PP18'!$F$187:$F$202)</f>
        <v>0</v>
      </c>
      <c r="V30" s="139">
        <f>SUM('PP19'!$F$187:$F$202)</f>
        <v>0</v>
      </c>
      <c r="W30" s="139">
        <f>SUM('PP20'!$F$187:$F$202)</f>
        <v>0</v>
      </c>
      <c r="X30" s="153"/>
      <c r="Y30" s="153"/>
    </row>
    <row r="31" spans="1:25" ht="16.5" thickBot="1" x14ac:dyDescent="0.35">
      <c r="A31" s="117">
        <f>IF(Projectinformatie!$B$24="",1,IFERROR(HLOOKUP(VLOOKUP(Projectinformatie!$B$24,Keuzeopties[#All],3,FALSE),Keuze_Kostensoort[#All],11,FALSE),0))</f>
        <v>0</v>
      </c>
      <c r="B31" s="141" t="s">
        <v>142</v>
      </c>
      <c r="C31" s="142" t="str">
        <f t="shared" si="4"/>
        <v/>
      </c>
      <c r="D31" s="143">
        <f>SUM(Penvoerder!$C$210:$C$219)</f>
        <v>0</v>
      </c>
      <c r="E31" s="143">
        <f>SUM('PP2'!$C$210:$C$219)</f>
        <v>0</v>
      </c>
      <c r="F31" s="143">
        <f>SUM('PP3'!$C$210:$C$219)</f>
        <v>0</v>
      </c>
      <c r="G31" s="143">
        <f>SUM('PP4'!$C$210:$C$219)</f>
        <v>0</v>
      </c>
      <c r="H31" s="143">
        <f>SUM('PP5'!$C$210:$C$219)</f>
        <v>0</v>
      </c>
      <c r="I31" s="143">
        <f>SUM('PP6'!$C$210:$C$219)</f>
        <v>0</v>
      </c>
      <c r="J31" s="143">
        <f>SUM('PP7'!$C$210:$C$219)</f>
        <v>0</v>
      </c>
      <c r="K31" s="143">
        <f>SUM('PP8'!$C$210:$C$219)</f>
        <v>0</v>
      </c>
      <c r="L31" s="143">
        <f>SUM('PP9'!$C$210:$C$219)</f>
        <v>0</v>
      </c>
      <c r="M31" s="143">
        <f>SUM('PP10'!$C$210:$C$219)</f>
        <v>0</v>
      </c>
      <c r="N31" s="143">
        <f>SUM('PP11'!$C$210:$C$219)</f>
        <v>0</v>
      </c>
      <c r="O31" s="143">
        <f>SUM('PP12'!$C$210:$C$219)</f>
        <v>0</v>
      </c>
      <c r="P31" s="143">
        <f>SUM('PP13'!$C$210:$C$219)</f>
        <v>0</v>
      </c>
      <c r="Q31" s="143">
        <f>SUM('PP14'!$C$210:$C$219)</f>
        <v>0</v>
      </c>
      <c r="R31" s="143">
        <f>SUM('PP15'!$C$210:$C$219)</f>
        <v>0</v>
      </c>
      <c r="S31" s="143">
        <f>SUM('PP16'!$C$210:$C$219)</f>
        <v>0</v>
      </c>
      <c r="T31" s="143">
        <f>SUM('PP17'!$C$210:$C$219)</f>
        <v>0</v>
      </c>
      <c r="U31" s="143">
        <f>SUM('PP18'!$C$210:$C$219)</f>
        <v>0</v>
      </c>
      <c r="V31" s="143">
        <f>SUM('PP19'!$C$210:$C$219)</f>
        <v>0</v>
      </c>
      <c r="W31" s="143">
        <f>SUM('PP20'!$C$210:$C$219)</f>
        <v>0</v>
      </c>
      <c r="X31" s="153"/>
      <c r="Y31" s="153"/>
    </row>
    <row r="32" spans="1:25" ht="17.25" customHeight="1" thickTop="1" thickBot="1" x14ac:dyDescent="0.35">
      <c r="B32" s="204" t="s">
        <v>1</v>
      </c>
      <c r="C32" s="144">
        <f>SUM(C22:C31)</f>
        <v>0</v>
      </c>
      <c r="D32" s="144">
        <f>SUM(D22:D31)</f>
        <v>0</v>
      </c>
      <c r="E32" s="144">
        <f t="shared" ref="E32" si="5">SUM(E22:E31)</f>
        <v>0</v>
      </c>
      <c r="F32" s="144">
        <f t="shared" ref="F32" si="6">SUM(F22:F31)</f>
        <v>0</v>
      </c>
      <c r="G32" s="144">
        <f t="shared" ref="G32" si="7">SUM(G22:G31)</f>
        <v>0</v>
      </c>
      <c r="H32" s="144">
        <f t="shared" ref="H32" si="8">SUM(H22:H31)</f>
        <v>0</v>
      </c>
      <c r="I32" s="144">
        <f t="shared" ref="I32" si="9">SUM(I22:I31)</f>
        <v>0</v>
      </c>
      <c r="J32" s="144">
        <f t="shared" ref="J32" si="10">SUM(J22:J31)</f>
        <v>0</v>
      </c>
      <c r="K32" s="144">
        <f t="shared" ref="K32" si="11">SUM(K22:K31)</f>
        <v>0</v>
      </c>
      <c r="L32" s="144">
        <f t="shared" ref="L32" si="12">SUM(L22:L31)</f>
        <v>0</v>
      </c>
      <c r="M32" s="144">
        <f t="shared" ref="M32" si="13">SUM(M22:M31)</f>
        <v>0</v>
      </c>
      <c r="N32" s="144">
        <f t="shared" ref="N32" si="14">SUM(N22:N31)</f>
        <v>0</v>
      </c>
      <c r="O32" s="144">
        <f t="shared" ref="O32" si="15">SUM(O22:O31)</f>
        <v>0</v>
      </c>
      <c r="P32" s="144">
        <f t="shared" ref="P32" si="16">SUM(P22:P31)</f>
        <v>0</v>
      </c>
      <c r="Q32" s="144">
        <f t="shared" ref="Q32" si="17">SUM(Q22:Q31)</f>
        <v>0</v>
      </c>
      <c r="R32" s="144">
        <f t="shared" ref="R32:W32" si="18">SUM(R22:R31)</f>
        <v>0</v>
      </c>
      <c r="S32" s="144">
        <f t="shared" si="18"/>
        <v>0</v>
      </c>
      <c r="T32" s="144">
        <f t="shared" si="18"/>
        <v>0</v>
      </c>
      <c r="U32" s="144">
        <f t="shared" si="18"/>
        <v>0</v>
      </c>
      <c r="V32" s="144">
        <f t="shared" si="18"/>
        <v>0</v>
      </c>
      <c r="W32" s="144">
        <f t="shared" si="18"/>
        <v>0</v>
      </c>
      <c r="X32" s="153"/>
      <c r="Y32" s="153"/>
    </row>
    <row r="33" spans="1:25" s="21" customFormat="1" ht="16.5" thickTop="1" x14ac:dyDescent="0.3">
      <c r="A33" s="25"/>
      <c r="B33" s="205" t="s">
        <v>34</v>
      </c>
      <c r="C33" s="145">
        <f t="shared" ref="C33" si="19">IFERROR(C32/$C32,0)</f>
        <v>0</v>
      </c>
      <c r="D33" s="145">
        <f>IFERROR(D32/$C32,0)</f>
        <v>0</v>
      </c>
      <c r="E33" s="145">
        <f t="shared" ref="E33:W33" si="20">IFERROR(E32/$C32,0)</f>
        <v>0</v>
      </c>
      <c r="F33" s="145">
        <f t="shared" si="20"/>
        <v>0</v>
      </c>
      <c r="G33" s="145">
        <f t="shared" si="20"/>
        <v>0</v>
      </c>
      <c r="H33" s="145">
        <f t="shared" si="20"/>
        <v>0</v>
      </c>
      <c r="I33" s="145">
        <f t="shared" si="20"/>
        <v>0</v>
      </c>
      <c r="J33" s="145">
        <f t="shared" si="20"/>
        <v>0</v>
      </c>
      <c r="K33" s="145">
        <f t="shared" si="20"/>
        <v>0</v>
      </c>
      <c r="L33" s="145">
        <f t="shared" si="20"/>
        <v>0</v>
      </c>
      <c r="M33" s="145">
        <f t="shared" si="20"/>
        <v>0</v>
      </c>
      <c r="N33" s="145">
        <f t="shared" si="20"/>
        <v>0</v>
      </c>
      <c r="O33" s="145">
        <f t="shared" si="20"/>
        <v>0</v>
      </c>
      <c r="P33" s="145">
        <f t="shared" si="20"/>
        <v>0</v>
      </c>
      <c r="Q33" s="145">
        <f t="shared" si="20"/>
        <v>0</v>
      </c>
      <c r="R33" s="145">
        <f t="shared" si="20"/>
        <v>0</v>
      </c>
      <c r="S33" s="145">
        <f t="shared" si="20"/>
        <v>0</v>
      </c>
      <c r="T33" s="145">
        <f t="shared" si="20"/>
        <v>0</v>
      </c>
      <c r="U33" s="145">
        <f t="shared" si="20"/>
        <v>0</v>
      </c>
      <c r="V33" s="145">
        <f t="shared" si="20"/>
        <v>0</v>
      </c>
      <c r="W33" s="145">
        <f t="shared" si="20"/>
        <v>0</v>
      </c>
      <c r="X33" s="206"/>
      <c r="Y33" s="206"/>
    </row>
    <row r="34" spans="1:25" s="21" customFormat="1" ht="15.75" x14ac:dyDescent="0.3">
      <c r="A34" s="25"/>
      <c r="B34" s="207" t="s">
        <v>97</v>
      </c>
      <c r="C34" s="145"/>
      <c r="D34" s="145"/>
      <c r="E34" s="145"/>
      <c r="F34" s="145"/>
      <c r="G34" s="145"/>
      <c r="H34" s="145"/>
      <c r="I34" s="145"/>
      <c r="J34" s="145"/>
      <c r="K34" s="145"/>
      <c r="L34" s="145"/>
      <c r="M34" s="145"/>
      <c r="N34" s="145"/>
      <c r="O34" s="145"/>
      <c r="P34" s="145"/>
      <c r="Q34" s="145"/>
      <c r="R34" s="145"/>
      <c r="S34" s="145"/>
      <c r="T34" s="145"/>
      <c r="U34" s="145"/>
      <c r="V34" s="145"/>
      <c r="W34" s="145"/>
      <c r="X34" s="206"/>
      <c r="Y34" s="206"/>
    </row>
    <row r="35" spans="1:25" ht="15" customHeight="1" x14ac:dyDescent="0.25">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row>
    <row r="36" spans="1:25" ht="16.5" thickBot="1" x14ac:dyDescent="0.35">
      <c r="B36" s="204" t="s">
        <v>95</v>
      </c>
      <c r="C36" s="144" t="str">
        <f>IF(ROUND(C16,2)-ROUND(C32,2)=0,"JA",C16-C32)</f>
        <v>JA</v>
      </c>
      <c r="D36" s="144" t="str">
        <f t="shared" ref="D36:W36" si="21">IF(ROUND(D16,2)-ROUND(D32,2)=0,"JA",D16-D32)</f>
        <v>JA</v>
      </c>
      <c r="E36" s="144" t="str">
        <f t="shared" si="21"/>
        <v>JA</v>
      </c>
      <c r="F36" s="144" t="str">
        <f t="shared" si="21"/>
        <v>JA</v>
      </c>
      <c r="G36" s="144" t="str">
        <f t="shared" si="21"/>
        <v>JA</v>
      </c>
      <c r="H36" s="144" t="str">
        <f t="shared" si="21"/>
        <v>JA</v>
      </c>
      <c r="I36" s="144" t="str">
        <f t="shared" si="21"/>
        <v>JA</v>
      </c>
      <c r="J36" s="144" t="str">
        <f t="shared" si="21"/>
        <v>JA</v>
      </c>
      <c r="K36" s="144" t="str">
        <f t="shared" si="21"/>
        <v>JA</v>
      </c>
      <c r="L36" s="144" t="str">
        <f t="shared" si="21"/>
        <v>JA</v>
      </c>
      <c r="M36" s="144" t="str">
        <f t="shared" si="21"/>
        <v>JA</v>
      </c>
      <c r="N36" s="144" t="str">
        <f t="shared" si="21"/>
        <v>JA</v>
      </c>
      <c r="O36" s="144" t="str">
        <f t="shared" si="21"/>
        <v>JA</v>
      </c>
      <c r="P36" s="144" t="str">
        <f t="shared" si="21"/>
        <v>JA</v>
      </c>
      <c r="Q36" s="144" t="str">
        <f t="shared" si="21"/>
        <v>JA</v>
      </c>
      <c r="R36" s="144" t="str">
        <f t="shared" si="21"/>
        <v>JA</v>
      </c>
      <c r="S36" s="144" t="str">
        <f t="shared" si="21"/>
        <v>JA</v>
      </c>
      <c r="T36" s="144" t="str">
        <f t="shared" si="21"/>
        <v>JA</v>
      </c>
      <c r="U36" s="144" t="str">
        <f t="shared" si="21"/>
        <v>JA</v>
      </c>
      <c r="V36" s="144" t="str">
        <f t="shared" si="21"/>
        <v>JA</v>
      </c>
      <c r="W36" s="144" t="str">
        <f t="shared" si="21"/>
        <v>JA</v>
      </c>
      <c r="X36" s="153"/>
      <c r="Y36" s="153"/>
    </row>
    <row r="37" spans="1:25" ht="16.5" customHeight="1" thickTop="1" x14ac:dyDescent="0.25">
      <c r="B37" s="207" t="s">
        <v>96</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row>
    <row r="38" spans="1:25" x14ac:dyDescent="0.25">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row>
    <row r="39" spans="1:25" s="95" customFormat="1" x14ac:dyDescent="0.25">
      <c r="A39" s="94"/>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row>
    <row r="40" spans="1:25" s="95" customFormat="1" x14ac:dyDescent="0.25">
      <c r="A40" s="94"/>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row>
    <row r="41" spans="1:25" s="95" customFormat="1" x14ac:dyDescent="0.25">
      <c r="A41" s="94"/>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row>
    <row r="42" spans="1:25" s="95" customFormat="1" x14ac:dyDescent="0.25">
      <c r="A42" s="94"/>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row>
    <row r="43" spans="1:25" s="95" customFormat="1" x14ac:dyDescent="0.25">
      <c r="A43" s="94"/>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row>
    <row r="44" spans="1:25" s="95" customFormat="1" x14ac:dyDescent="0.25">
      <c r="A44" s="94"/>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row>
    <row r="45" spans="1:25" s="95" customFormat="1" x14ac:dyDescent="0.25">
      <c r="A45" s="94"/>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row>
    <row r="46" spans="1:25" s="95" customFormat="1" x14ac:dyDescent="0.25">
      <c r="A46" s="94"/>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Y16" sqref="Y16"/>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3" width="18.140625" customWidth="1"/>
    <col min="14" max="18" width="18.140625" hidden="1" customWidth="1"/>
    <col min="19" max="23" width="17.28515625" hidden="1" customWidth="1"/>
  </cols>
  <sheetData>
    <row r="2" spans="2:23" ht="21.75" thickBot="1" x14ac:dyDescent="0.4">
      <c r="B2" s="42" t="s">
        <v>42</v>
      </c>
      <c r="C2" s="3"/>
      <c r="D2" s="243" t="s">
        <v>35</v>
      </c>
      <c r="E2" s="243"/>
      <c r="F2" s="243"/>
      <c r="G2" s="243"/>
      <c r="H2" s="243"/>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49" t="str">
        <f>IFERROR(IF(Penvoerder!$C$2="","",Penvoerder!$C$2),"")</f>
        <v/>
      </c>
      <c r="E5" s="149" t="str">
        <f>IFERROR(IF('PP2'!$C$2="","",'PP2'!$C$2),"")</f>
        <v/>
      </c>
      <c r="F5" s="149" t="str">
        <f>IFERROR(IF('PP3'!$C$2="","",'PP3'!$C$2),"")</f>
        <v/>
      </c>
      <c r="G5" s="149" t="str">
        <f>IFERROR(IF('PP4'!$C$2="","",'PP4'!$C$2),"")</f>
        <v/>
      </c>
      <c r="H5" s="149" t="str">
        <f>IFERROR(IF('PP5'!$C$2="","",'PP5'!$C$2),"")</f>
        <v/>
      </c>
      <c r="I5" s="149" t="str">
        <f>IFERROR(IF('PP6'!$C$2="","",'PP6'!$C$2),"")</f>
        <v/>
      </c>
      <c r="J5" s="149" t="str">
        <f>IFERROR(IF('PP7'!$C$2="","",'PP7'!$C$2),"")</f>
        <v/>
      </c>
      <c r="K5" s="149" t="str">
        <f>IFERROR(IF('PP8'!$C$2="","",'PP8'!$C$2),"")</f>
        <v/>
      </c>
      <c r="L5" s="149" t="str">
        <f>IFERROR(IF('PP9'!$C$2="","",'PP9'!$C$2),"")</f>
        <v/>
      </c>
      <c r="M5" s="149" t="str">
        <f>IFERROR(IF('PP10'!$C$2="","",'PP10'!$C$2),"")</f>
        <v/>
      </c>
      <c r="N5" s="149" t="str">
        <f>IFERROR(IF('PP11'!$C$2="","",'PP11'!$C$2),"")</f>
        <v/>
      </c>
      <c r="O5" s="149" t="str">
        <f>IFERROR(IF('PP12'!$C$2="","",'PP12'!$C$2),"")</f>
        <v/>
      </c>
      <c r="P5" s="149" t="str">
        <f>IFERROR(IF('PP13'!$C$2="","",'PP13'!$C$2),"")</f>
        <v/>
      </c>
      <c r="Q5" s="149" t="str">
        <f>IFERROR(IF('PP14'!$C$2="","",'PP14'!$C$2),"")</f>
        <v/>
      </c>
      <c r="R5" s="149" t="str">
        <f>IFERROR(IF('PP15'!$C$2="","",'PP15'!$C$2),"")</f>
        <v/>
      </c>
      <c r="S5" s="149" t="str">
        <f>IFERROR(IF('PP16'!$C$2="","",'PP16'!$C$2),"")</f>
        <v/>
      </c>
      <c r="T5" s="149" t="str">
        <f>IFERROR(IF('PP17'!$C$2="","",'PP17'!$C$2),"")</f>
        <v/>
      </c>
      <c r="U5" s="149" t="str">
        <f>IFERROR(IF('PP18'!$C$2="","",'PP18'!$C$2),"")</f>
        <v/>
      </c>
      <c r="V5" s="149" t="str">
        <f>IFERROR(IF('PP19'!$C$2="","",'PP19'!$C$2),"")</f>
        <v/>
      </c>
      <c r="W5" s="149" t="str">
        <f>IFERROR(IF('PP20'!$C$2="","",'PP20'!$C$2),"")</f>
        <v/>
      </c>
    </row>
    <row r="6" spans="2:23" ht="16.5" thickTop="1" x14ac:dyDescent="0.3">
      <c r="B6" s="98" t="s">
        <v>155</v>
      </c>
      <c r="C6" s="138">
        <f t="shared" ref="C6:C12" si="0">SUM(D6:W6)</f>
        <v>0</v>
      </c>
      <c r="D6" s="139">
        <f>Penvoerder!$C230</f>
        <v>0</v>
      </c>
      <c r="E6" s="202">
        <f>'PP2'!$C230</f>
        <v>0</v>
      </c>
      <c r="F6" s="202">
        <f>'PP3'!$C230</f>
        <v>0</v>
      </c>
      <c r="G6" s="202">
        <f>'PP4'!$C230</f>
        <v>0</v>
      </c>
      <c r="H6" s="202">
        <f>'PP5'!$C230</f>
        <v>0</v>
      </c>
      <c r="I6" s="202">
        <f>'PP6'!$C230</f>
        <v>0</v>
      </c>
      <c r="J6" s="202">
        <f>'PP7'!$C230</f>
        <v>0</v>
      </c>
      <c r="K6" s="202">
        <f>'PP8'!$C230</f>
        <v>0</v>
      </c>
      <c r="L6" s="202">
        <f>'PP9'!$C230</f>
        <v>0</v>
      </c>
      <c r="M6" s="202">
        <f>'PP10'!$C230</f>
        <v>0</v>
      </c>
      <c r="N6" s="202">
        <f>'PP11'!$C230</f>
        <v>0</v>
      </c>
      <c r="O6" s="202">
        <f>'PP12'!$C230</f>
        <v>0</v>
      </c>
      <c r="P6" s="202">
        <f>'PP13'!$C230</f>
        <v>0</v>
      </c>
      <c r="Q6" s="202">
        <f>'PP14'!$C230</f>
        <v>0</v>
      </c>
      <c r="R6" s="202">
        <f>'PP15'!$C230</f>
        <v>0</v>
      </c>
      <c r="S6" s="202">
        <f>'PP16'!$C230</f>
        <v>0</v>
      </c>
      <c r="T6" s="202">
        <f>'PP17'!$C230</f>
        <v>0</v>
      </c>
      <c r="U6" s="202">
        <f>'PP18'!$C230</f>
        <v>0</v>
      </c>
      <c r="V6" s="202">
        <f>'PP19'!$C230</f>
        <v>0</v>
      </c>
      <c r="W6" s="202">
        <f>'PP20'!$C230</f>
        <v>0</v>
      </c>
    </row>
    <row r="7" spans="2:23" ht="15.75" hidden="1" x14ac:dyDescent="0.3">
      <c r="B7" s="99" t="s">
        <v>125</v>
      </c>
      <c r="C7" s="138">
        <f t="shared" ref="C7" si="1">SUM(D7:W7)</f>
        <v>0</v>
      </c>
      <c r="D7" s="139">
        <f>Penvoerder!$C231</f>
        <v>0</v>
      </c>
      <c r="E7" s="202">
        <f>'PP2'!$C231</f>
        <v>0</v>
      </c>
      <c r="F7" s="202">
        <f>'PP3'!$C231</f>
        <v>0</v>
      </c>
      <c r="G7" s="202">
        <f>'PP4'!$C231</f>
        <v>0</v>
      </c>
      <c r="H7" s="202">
        <f>'PP5'!$C231</f>
        <v>0</v>
      </c>
      <c r="I7" s="202">
        <f>'PP6'!$C231</f>
        <v>0</v>
      </c>
      <c r="J7" s="202">
        <f>'PP7'!$C231</f>
        <v>0</v>
      </c>
      <c r="K7" s="202">
        <f>'PP8'!$C231</f>
        <v>0</v>
      </c>
      <c r="L7" s="202">
        <f>'PP9'!$C231</f>
        <v>0</v>
      </c>
      <c r="M7" s="202">
        <f>'PP10'!$C231</f>
        <v>0</v>
      </c>
      <c r="N7" s="202">
        <f>'PP11'!$C231</f>
        <v>0</v>
      </c>
      <c r="O7" s="202">
        <f>'PP12'!$C231</f>
        <v>0</v>
      </c>
      <c r="P7" s="202">
        <f>'PP13'!$C231</f>
        <v>0</v>
      </c>
      <c r="Q7" s="202">
        <f>'PP14'!$C231</f>
        <v>0</v>
      </c>
      <c r="R7" s="202">
        <f>'PP15'!$C231</f>
        <v>0</v>
      </c>
      <c r="S7" s="202">
        <f>'PP16'!$C231</f>
        <v>0</v>
      </c>
      <c r="T7" s="202">
        <f>'PP17'!$C231</f>
        <v>0</v>
      </c>
      <c r="U7" s="202">
        <f>'PP18'!$C231</f>
        <v>0</v>
      </c>
      <c r="V7" s="202">
        <f>'PP19'!$C231</f>
        <v>0</v>
      </c>
      <c r="W7" s="202">
        <f>'PP20'!$C231</f>
        <v>0</v>
      </c>
    </row>
    <row r="8" spans="2:23" ht="15.75" x14ac:dyDescent="0.3">
      <c r="B8" s="99" t="s">
        <v>88</v>
      </c>
      <c r="C8" s="138">
        <f t="shared" ref="C8" si="2">SUM(D8:W8)</f>
        <v>0</v>
      </c>
      <c r="D8" s="139">
        <f>Penvoerder!$C232</f>
        <v>0</v>
      </c>
      <c r="E8" s="202">
        <f>'PP2'!$C232</f>
        <v>0</v>
      </c>
      <c r="F8" s="202">
        <f>'PP3'!$C232</f>
        <v>0</v>
      </c>
      <c r="G8" s="202">
        <f>'PP4'!$C232</f>
        <v>0</v>
      </c>
      <c r="H8" s="202">
        <f>'PP5'!$C232</f>
        <v>0</v>
      </c>
      <c r="I8" s="202">
        <f>'PP6'!$C232</f>
        <v>0</v>
      </c>
      <c r="J8" s="202">
        <f>'PP7'!$C232</f>
        <v>0</v>
      </c>
      <c r="K8" s="202">
        <f>'PP8'!$C232</f>
        <v>0</v>
      </c>
      <c r="L8" s="202">
        <f>'PP9'!$C232</f>
        <v>0</v>
      </c>
      <c r="M8" s="202">
        <f>'PP10'!$C232</f>
        <v>0</v>
      </c>
      <c r="N8" s="202">
        <f>'PP11'!$C232</f>
        <v>0</v>
      </c>
      <c r="O8" s="202">
        <f>'PP12'!$C232</f>
        <v>0</v>
      </c>
      <c r="P8" s="202">
        <f>'PP13'!$C232</f>
        <v>0</v>
      </c>
      <c r="Q8" s="202">
        <f>'PP14'!$C232</f>
        <v>0</v>
      </c>
      <c r="R8" s="202">
        <f>'PP15'!$C232</f>
        <v>0</v>
      </c>
      <c r="S8" s="202">
        <f>'PP16'!$C232</f>
        <v>0</v>
      </c>
      <c r="T8" s="202">
        <f>'PP17'!$C232</f>
        <v>0</v>
      </c>
      <c r="U8" s="202">
        <f>'PP18'!$C232</f>
        <v>0</v>
      </c>
      <c r="V8" s="202">
        <f>'PP19'!$C232</f>
        <v>0</v>
      </c>
      <c r="W8" s="202">
        <f>'PP20'!$C232</f>
        <v>0</v>
      </c>
    </row>
    <row r="9" spans="2:23" ht="15.75" x14ac:dyDescent="0.3">
      <c r="B9" s="99" t="s">
        <v>89</v>
      </c>
      <c r="C9" s="138">
        <f t="shared" si="0"/>
        <v>0</v>
      </c>
      <c r="D9" s="139">
        <f>Penvoerder!$C233</f>
        <v>0</v>
      </c>
      <c r="E9" s="202">
        <f>'PP2'!$C233</f>
        <v>0</v>
      </c>
      <c r="F9" s="202">
        <f>'PP3'!$C233</f>
        <v>0</v>
      </c>
      <c r="G9" s="202">
        <f>'PP4'!$C233</f>
        <v>0</v>
      </c>
      <c r="H9" s="202">
        <f>'PP5'!$C233</f>
        <v>0</v>
      </c>
      <c r="I9" s="202">
        <f>'PP6'!$C233</f>
        <v>0</v>
      </c>
      <c r="J9" s="202">
        <f>'PP7'!$C233</f>
        <v>0</v>
      </c>
      <c r="K9" s="202">
        <f>'PP8'!$C233</f>
        <v>0</v>
      </c>
      <c r="L9" s="202">
        <f>'PP9'!$C233</f>
        <v>0</v>
      </c>
      <c r="M9" s="202">
        <f>'PP10'!$C233</f>
        <v>0</v>
      </c>
      <c r="N9" s="202">
        <f>'PP11'!$C233</f>
        <v>0</v>
      </c>
      <c r="O9" s="202">
        <f>'PP12'!$C233</f>
        <v>0</v>
      </c>
      <c r="P9" s="202">
        <f>'PP13'!$C233</f>
        <v>0</v>
      </c>
      <c r="Q9" s="202">
        <f>'PP14'!$C233</f>
        <v>0</v>
      </c>
      <c r="R9" s="202">
        <f>'PP15'!$C233</f>
        <v>0</v>
      </c>
      <c r="S9" s="202">
        <f>'PP16'!$C233</f>
        <v>0</v>
      </c>
      <c r="T9" s="202">
        <f>'PP17'!$C233</f>
        <v>0</v>
      </c>
      <c r="U9" s="202">
        <f>'PP18'!$C233</f>
        <v>0</v>
      </c>
      <c r="V9" s="202">
        <f>'PP19'!$C233</f>
        <v>0</v>
      </c>
      <c r="W9" s="202">
        <f>'PP20'!$C233</f>
        <v>0</v>
      </c>
    </row>
    <row r="10" spans="2:23" ht="15.75" x14ac:dyDescent="0.3">
      <c r="B10" s="99" t="s">
        <v>38</v>
      </c>
      <c r="C10" s="138">
        <f t="shared" si="0"/>
        <v>0</v>
      </c>
      <c r="D10" s="139">
        <f>Penvoerder!$C234</f>
        <v>0</v>
      </c>
      <c r="E10" s="202">
        <f>'PP2'!$C234</f>
        <v>0</v>
      </c>
      <c r="F10" s="202">
        <f>'PP3'!$C234</f>
        <v>0</v>
      </c>
      <c r="G10" s="202">
        <f>'PP4'!$C234</f>
        <v>0</v>
      </c>
      <c r="H10" s="202">
        <f>'PP5'!$C234</f>
        <v>0</v>
      </c>
      <c r="I10" s="202">
        <f>'PP6'!$C234</f>
        <v>0</v>
      </c>
      <c r="J10" s="202">
        <f>'PP7'!$C234</f>
        <v>0</v>
      </c>
      <c r="K10" s="202">
        <f>'PP8'!$C234</f>
        <v>0</v>
      </c>
      <c r="L10" s="202">
        <f>'PP9'!$C234</f>
        <v>0</v>
      </c>
      <c r="M10" s="202">
        <f>'PP10'!$C234</f>
        <v>0</v>
      </c>
      <c r="N10" s="202">
        <f>'PP11'!$C234</f>
        <v>0</v>
      </c>
      <c r="O10" s="202">
        <f>'PP12'!$C234</f>
        <v>0</v>
      </c>
      <c r="P10" s="202">
        <f>'PP13'!$C234</f>
        <v>0</v>
      </c>
      <c r="Q10" s="202">
        <f>'PP14'!$C234</f>
        <v>0</v>
      </c>
      <c r="R10" s="202">
        <f>'PP15'!$C234</f>
        <v>0</v>
      </c>
      <c r="S10" s="202">
        <f>'PP16'!$C234</f>
        <v>0</v>
      </c>
      <c r="T10" s="202">
        <f>'PP17'!$C234</f>
        <v>0</v>
      </c>
      <c r="U10" s="202">
        <f>'PP18'!$C234</f>
        <v>0</v>
      </c>
      <c r="V10" s="202">
        <f>'PP19'!$C234</f>
        <v>0</v>
      </c>
      <c r="W10" s="202">
        <f>'PP20'!$C234</f>
        <v>0</v>
      </c>
    </row>
    <row r="11" spans="2:23" ht="16.5" thickBot="1" x14ac:dyDescent="0.35">
      <c r="B11" s="100" t="s">
        <v>39</v>
      </c>
      <c r="C11" s="142">
        <f t="shared" si="0"/>
        <v>0</v>
      </c>
      <c r="D11" s="143">
        <f>Penvoerder!$C235</f>
        <v>0</v>
      </c>
      <c r="E11" s="203">
        <f>'PP2'!$C235</f>
        <v>0</v>
      </c>
      <c r="F11" s="203">
        <f>'PP3'!$C235</f>
        <v>0</v>
      </c>
      <c r="G11" s="203">
        <f>'PP4'!$C235</f>
        <v>0</v>
      </c>
      <c r="H11" s="203">
        <f>'PP5'!$C235</f>
        <v>0</v>
      </c>
      <c r="I11" s="203">
        <f>'PP6'!$C235</f>
        <v>0</v>
      </c>
      <c r="J11" s="203">
        <f>'PP7'!$C235</f>
        <v>0</v>
      </c>
      <c r="K11" s="203">
        <f>'PP8'!$C235</f>
        <v>0</v>
      </c>
      <c r="L11" s="203">
        <f>'PP9'!$C235</f>
        <v>0</v>
      </c>
      <c r="M11" s="203">
        <f>'PP10'!$C235</f>
        <v>0</v>
      </c>
      <c r="N11" s="203">
        <f>'PP11'!$C235</f>
        <v>0</v>
      </c>
      <c r="O11" s="203">
        <f>'PP12'!$C235</f>
        <v>0</v>
      </c>
      <c r="P11" s="203">
        <f>'PP13'!$C235</f>
        <v>0</v>
      </c>
      <c r="Q11" s="203">
        <f>'PP14'!$C235</f>
        <v>0</v>
      </c>
      <c r="R11" s="203">
        <f>'PP15'!$C235</f>
        <v>0</v>
      </c>
      <c r="S11" s="203">
        <f>'PP16'!$C235</f>
        <v>0</v>
      </c>
      <c r="T11" s="203">
        <f>'PP17'!$C235</f>
        <v>0</v>
      </c>
      <c r="U11" s="203">
        <f>'PP18'!$C235</f>
        <v>0</v>
      </c>
      <c r="V11" s="203">
        <f>'PP19'!$C235</f>
        <v>0</v>
      </c>
      <c r="W11" s="203">
        <f>'PP20'!$C235</f>
        <v>0</v>
      </c>
    </row>
    <row r="12" spans="2:23" ht="17.25" thickTop="1" thickBot="1" x14ac:dyDescent="0.35">
      <c r="B12" s="43" t="s">
        <v>1</v>
      </c>
      <c r="C12" s="144">
        <f t="shared" si="0"/>
        <v>0</v>
      </c>
      <c r="D12" s="144">
        <f t="shared" ref="D12:W12" si="3">SUM(D6:D11)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c r="O12" s="144">
        <f t="shared" si="3"/>
        <v>0</v>
      </c>
      <c r="P12" s="144">
        <f t="shared" si="3"/>
        <v>0</v>
      </c>
      <c r="Q12" s="144">
        <f t="shared" si="3"/>
        <v>0</v>
      </c>
      <c r="R12" s="144">
        <f t="shared" si="3"/>
        <v>0</v>
      </c>
      <c r="S12" s="144">
        <f t="shared" si="3"/>
        <v>0</v>
      </c>
      <c r="T12" s="144">
        <f t="shared" si="3"/>
        <v>0</v>
      </c>
      <c r="U12" s="144">
        <f t="shared" si="3"/>
        <v>0</v>
      </c>
      <c r="V12" s="144">
        <f t="shared" si="3"/>
        <v>0</v>
      </c>
      <c r="W12" s="144">
        <f t="shared" si="3"/>
        <v>0</v>
      </c>
    </row>
    <row r="13" spans="2:23" ht="17.25" thickTop="1" thickBot="1" x14ac:dyDescent="0.35">
      <c r="B13" s="101" t="s">
        <v>0</v>
      </c>
      <c r="C13" s="146">
        <f>SUM(D13:W13)</f>
        <v>0</v>
      </c>
      <c r="D13" s="147">
        <f>Penvoerder!$D$27</f>
        <v>0</v>
      </c>
      <c r="E13" s="148">
        <f>'PP2'!$D$27</f>
        <v>0</v>
      </c>
      <c r="F13" s="148">
        <f>'PP3'!$D$27</f>
        <v>0</v>
      </c>
      <c r="G13" s="148">
        <f>'PP4'!$D$27</f>
        <v>0</v>
      </c>
      <c r="H13" s="148">
        <f>'PP5'!$D$27</f>
        <v>0</v>
      </c>
      <c r="I13" s="148">
        <f>'PP6'!$D$27</f>
        <v>0</v>
      </c>
      <c r="J13" s="148">
        <f>'PP7'!$D$27</f>
        <v>0</v>
      </c>
      <c r="K13" s="148">
        <f>'PP8'!$D$27</f>
        <v>0</v>
      </c>
      <c r="L13" s="148">
        <f>'PP9'!$D$27</f>
        <v>0</v>
      </c>
      <c r="M13" s="148">
        <f>'PP10'!$D$27</f>
        <v>0</v>
      </c>
      <c r="N13" s="148">
        <f>'PP11'!$D$27</f>
        <v>0</v>
      </c>
      <c r="O13" s="148">
        <f>'PP12'!$D$27</f>
        <v>0</v>
      </c>
      <c r="P13" s="148">
        <f>'PP13'!$D$27</f>
        <v>0</v>
      </c>
      <c r="Q13" s="148">
        <f>'PP14'!$D$27</f>
        <v>0</v>
      </c>
      <c r="R13" s="148">
        <f>'PP15'!$D$27</f>
        <v>0</v>
      </c>
      <c r="S13" s="148">
        <f>'PP16'!$D$27</f>
        <v>0</v>
      </c>
      <c r="T13" s="148">
        <f>'PP17'!$D$27</f>
        <v>0</v>
      </c>
      <c r="U13" s="148">
        <f>'PP18'!$D$27</f>
        <v>0</v>
      </c>
      <c r="V13" s="148">
        <f>'PP19'!$D$27</f>
        <v>0</v>
      </c>
      <c r="W13" s="148">
        <f>'PP20'!$D$27</f>
        <v>0</v>
      </c>
    </row>
    <row r="14" spans="2:23" ht="17.25" thickTop="1" thickBot="1" x14ac:dyDescent="0.35">
      <c r="B14" s="43" t="s">
        <v>40</v>
      </c>
      <c r="C14" s="144" t="str">
        <f>IF(ROUND(C12,2)-ROUND(C13,2)=0,"JA",C12-C13)</f>
        <v>JA</v>
      </c>
      <c r="D14" s="144" t="str">
        <f>IF(ROUND(D12,2)-ROUND(D13,2)=0,"JA",D12-D13)</f>
        <v>JA</v>
      </c>
      <c r="E14" s="144" t="str">
        <f t="shared" ref="E14:W14" si="4">IF(ROUND(E12,2)-ROUND(E13,2)=0,"JA",E12-E13)</f>
        <v>JA</v>
      </c>
      <c r="F14" s="144" t="str">
        <f t="shared" si="4"/>
        <v>JA</v>
      </c>
      <c r="G14" s="144" t="str">
        <f t="shared" si="4"/>
        <v>JA</v>
      </c>
      <c r="H14" s="144" t="str">
        <f t="shared" si="4"/>
        <v>JA</v>
      </c>
      <c r="I14" s="144" t="str">
        <f t="shared" si="4"/>
        <v>JA</v>
      </c>
      <c r="J14" s="144" t="str">
        <f t="shared" si="4"/>
        <v>JA</v>
      </c>
      <c r="K14" s="144" t="str">
        <f t="shared" si="4"/>
        <v>JA</v>
      </c>
      <c r="L14" s="144" t="str">
        <f>IF(ROUND(L12,2)-ROUND(L13,2)=0,"JA",L12-L13)</f>
        <v>JA</v>
      </c>
      <c r="M14" s="144" t="str">
        <f t="shared" si="4"/>
        <v>JA</v>
      </c>
      <c r="N14" s="144" t="str">
        <f t="shared" si="4"/>
        <v>JA</v>
      </c>
      <c r="O14" s="144" t="str">
        <f t="shared" si="4"/>
        <v>JA</v>
      </c>
      <c r="P14" s="144" t="str">
        <f t="shared" si="4"/>
        <v>JA</v>
      </c>
      <c r="Q14" s="144" t="str">
        <f t="shared" si="4"/>
        <v>JA</v>
      </c>
      <c r="R14" s="144" t="str">
        <f t="shared" si="4"/>
        <v>JA</v>
      </c>
      <c r="S14" s="144" t="str">
        <f t="shared" si="4"/>
        <v>JA</v>
      </c>
      <c r="T14" s="144" t="str">
        <f t="shared" si="4"/>
        <v>JA</v>
      </c>
      <c r="U14" s="144" t="str">
        <f t="shared" si="4"/>
        <v>JA</v>
      </c>
      <c r="V14" s="144" t="str">
        <f t="shared" si="4"/>
        <v>JA</v>
      </c>
      <c r="W14" s="144"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s">
        <v>186</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7" sqref="C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hidden="1"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J7" sqref="J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44"/>
      <c r="D2" s="244"/>
      <c r="E2" s="244"/>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238"/>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44"/>
      <c r="D2" s="244"/>
      <c r="E2" s="244"/>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48"/>
      <c r="D6" s="248"/>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9"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9"/>
      <c r="D11" s="249"/>
      <c r="E11" s="249"/>
      <c r="F11" s="249"/>
      <c r="G11" s="249"/>
      <c r="H11" s="249"/>
      <c r="I11" s="249"/>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6" t="s">
        <v>102</v>
      </c>
      <c r="C14" s="246"/>
      <c r="D14" s="246"/>
      <c r="E14" s="246"/>
      <c r="F14" s="246"/>
      <c r="G14" s="246"/>
      <c r="H14" s="246"/>
      <c r="I14" s="65"/>
    </row>
    <row r="15" spans="1:9" ht="9.75" customHeight="1" thickBot="1" x14ac:dyDescent="0.35">
      <c r="B15" s="68"/>
      <c r="C15" s="69"/>
      <c r="D15" s="65"/>
      <c r="E15" s="65"/>
      <c r="F15" s="65"/>
      <c r="G15" s="65"/>
      <c r="H15" s="65"/>
      <c r="I15" s="65"/>
    </row>
    <row r="16" spans="1:9" ht="18.75" x14ac:dyDescent="0.3">
      <c r="A16" s="117">
        <f>IF(OR(COUNTA(C2:D8)&lt;5,Projectinformatie!B24=""),0,1)</f>
        <v>0</v>
      </c>
      <c r="B16" s="46" t="s">
        <v>48</v>
      </c>
      <c r="C16" s="47"/>
      <c r="D16" s="48" t="s">
        <v>0</v>
      </c>
      <c r="E16" s="65"/>
      <c r="F16" s="46" t="s">
        <v>2</v>
      </c>
      <c r="G16" s="47"/>
      <c r="H16" s="48" t="s">
        <v>0</v>
      </c>
      <c r="I16" s="65"/>
    </row>
    <row r="17" spans="1:12" x14ac:dyDescent="0.25">
      <c r="A17" s="117">
        <f>IFERROR(HLOOKUP(VLOOKUP(Projectinformatie!$B$24,Keuzeopties[#All],3,FALSE)&amp;IF($C$6="Kennisinstelling","K",""),Keuze_Kostensoort[#All],2,FALSE),0)</f>
        <v>0</v>
      </c>
      <c r="B17" s="118" t="str">
        <f>Hulpblad!G2</f>
        <v>Loonkosten plus vast % (44,2% + 15%)</v>
      </c>
      <c r="C17" s="49"/>
      <c r="D17" s="124">
        <f>IF(A17=0,0,SUM($G$37:$G$51))</f>
        <v>0</v>
      </c>
      <c r="E17" s="65"/>
      <c r="F17" s="118" t="str">
        <f>Hulpblad!V2</f>
        <v xml:space="preserve"> </v>
      </c>
      <c r="G17" s="49"/>
      <c r="H17" s="124"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7">
        <f>IFERROR(HLOOKUP(VLOOKUP(Projectinformatie!$B$24,Keuzeopties[#All],3,FALSE)&amp;IF($C$6="Kennisinstelling","K",""),Keuze_Kostensoort[#All],3,FALSE),0)</f>
        <v>0</v>
      </c>
      <c r="B18" s="118" t="str">
        <f>Hulpblad!G3</f>
        <v>Loonkosten plus vast % (44,2%)</v>
      </c>
      <c r="C18" s="49"/>
      <c r="D18" s="124">
        <f>IF(A18=0,0,SUM($G$59:$G$73))</f>
        <v>0</v>
      </c>
      <c r="E18" s="65"/>
      <c r="F18" s="118" t="str">
        <f>Hulpblad!V3</f>
        <v xml:space="preserve"> </v>
      </c>
      <c r="G18" s="49"/>
      <c r="H18" s="124" t="str">
        <f t="shared" si="0"/>
        <v/>
      </c>
      <c r="I18" s="65"/>
    </row>
    <row r="19" spans="1:12" x14ac:dyDescent="0.25">
      <c r="A19" s="117" t="str">
        <f>IFERROR(HLOOKUP(VLOOKUP(Projectinformatie!$B$24,Keuzeopties[#All],3,FALSE)&amp;IF($C$6="Kennisinstelling","K",""),Keuze_Kostensoort[#All],4,FALSE),0)</f>
        <v>Forfait van 23% voor loonkosten en eigen arbeid</v>
      </c>
      <c r="B19" s="118" t="str">
        <f>Hulpblad!G4</f>
        <v>Forfait van 23% voor loonkosten en eigen arbeid</v>
      </c>
      <c r="C19" s="49"/>
      <c r="D19" s="124">
        <f>IF(A19=0,0,SUM($C$81:$C$90))</f>
        <v>0</v>
      </c>
      <c r="E19" s="65"/>
      <c r="F19" s="118" t="str">
        <f>Hulpblad!V4</f>
        <v xml:space="preserve"> </v>
      </c>
      <c r="G19" s="49"/>
      <c r="H19" s="124" t="str">
        <f t="shared" si="0"/>
        <v/>
      </c>
      <c r="I19" s="65"/>
    </row>
    <row r="20" spans="1:12" x14ac:dyDescent="0.25">
      <c r="A20" s="117">
        <f>IFERROR(HLOOKUP(VLOOKUP(Projectinformatie!$B$24,Keuzeopties[#All],3,FALSE)&amp;IF($C$6="Kennisinstelling","K",""),Keuze_Kostensoort[#All],5,FALSE),0)</f>
        <v>0</v>
      </c>
      <c r="B20" s="118" t="str">
        <f>Hulpblad!G5</f>
        <v>Vast uurtarief eigen arbeid - € 50</v>
      </c>
      <c r="C20" s="49"/>
      <c r="D20" s="124">
        <f>IF(A20=0,0,SUM($E$98:$E$107))</f>
        <v>0</v>
      </c>
      <c r="E20" s="65"/>
      <c r="F20" s="118" t="str">
        <f>Hulpblad!V5</f>
        <v xml:space="preserve"> </v>
      </c>
      <c r="G20" s="49"/>
      <c r="H20" s="124" t="str">
        <f t="shared" si="0"/>
        <v/>
      </c>
      <c r="I20" s="65"/>
    </row>
    <row r="21" spans="1:12" x14ac:dyDescent="0.25">
      <c r="A21" s="117">
        <f>IFERROR(HLOOKUP(VLOOKUP(Projectinformatie!$B$24,Keuzeopties[#All],3,FALSE)&amp;IF($C$6="Kennisinstelling","K",""),Keuze_Kostensoort[#All],6,FALSE),0)</f>
        <v>0</v>
      </c>
      <c r="B21" s="118" t="str">
        <f>Hulpblad!G6</f>
        <v>Vast uurtarief eigen arbeid - € 43</v>
      </c>
      <c r="C21" s="49"/>
      <c r="D21" s="124">
        <f>IF(A21=0,0,SUM($E$115:$E$124))</f>
        <v>0</v>
      </c>
      <c r="E21" s="65"/>
      <c r="F21" s="118" t="str">
        <f>Hulpblad!V6</f>
        <v xml:space="preserve"> </v>
      </c>
      <c r="G21" s="49"/>
      <c r="H21" s="124" t="str">
        <f t="shared" si="0"/>
        <v/>
      </c>
      <c r="I21" s="65"/>
    </row>
    <row r="22" spans="1:12" x14ac:dyDescent="0.25">
      <c r="A22" s="117">
        <f>IFERROR(HLOOKUP(VLOOKUP(Projectinformatie!$B$24,Keuzeopties[#All],3,FALSE)&amp;IF($C$6="Kennisinstelling","K",""),Keuze_Kostensoort[#All],7,FALSE),0)</f>
        <v>0</v>
      </c>
      <c r="B22" s="118" t="str">
        <f>Hulpblad!G7</f>
        <v>IKS voor kennisinstellingen</v>
      </c>
      <c r="C22" s="49"/>
      <c r="D22" s="124">
        <f>IF(A22=0,0,SUM($E$132:$E$140))</f>
        <v>0</v>
      </c>
      <c r="E22" s="65"/>
      <c r="F22" s="118" t="str">
        <f>Hulpblad!V7</f>
        <v xml:space="preserve"> </v>
      </c>
      <c r="G22" s="49"/>
      <c r="H22" s="124" t="str">
        <f t="shared" si="0"/>
        <v/>
      </c>
      <c r="I22" s="65"/>
      <c r="L22" s="10"/>
    </row>
    <row r="23" spans="1:12" x14ac:dyDescent="0.25">
      <c r="A23" s="117" t="str">
        <f>IFERROR(HLOOKUP(VLOOKUP(Projectinformatie!$B$24,Keuzeopties[#All],3,FALSE)&amp;IF($C$6="Kennisinstelling","K",""),Keuze_Kostensoort[#All],8,FALSE),0)</f>
        <v>Bijdragen in natura</v>
      </c>
      <c r="B23" s="236" t="str">
        <f>Hulpblad!G8</f>
        <v>Bijdragen in natura</v>
      </c>
      <c r="C23" s="49"/>
      <c r="D23" s="237">
        <f>IF(A23=0,0,SUM($E$148:$E$164))</f>
        <v>0</v>
      </c>
      <c r="E23" s="65"/>
      <c r="F23" s="118" t="str">
        <f>Hulpblad!V8</f>
        <v xml:space="preserve"> </v>
      </c>
      <c r="G23" s="49"/>
      <c r="H23" s="124" t="str">
        <f t="shared" si="0"/>
        <v/>
      </c>
      <c r="I23" s="65"/>
    </row>
    <row r="24" spans="1:12" x14ac:dyDescent="0.25">
      <c r="A24" s="117" t="str">
        <f>IFERROR(HLOOKUP(VLOOKUP(Projectinformatie!$B$24,Keuzeopties[#All],3,FALSE)&amp;IF(C15="Kennisinstelling","K",""),Keuze_Kostensoort[#All],9,FALSE),0)</f>
        <v>Afschrijvingskosten</v>
      </c>
      <c r="B24" s="119" t="str">
        <f>Hulpblad!G9</f>
        <v>Afschrijvingskosten</v>
      </c>
      <c r="C24" s="116"/>
      <c r="D24" s="124">
        <f>IF(A24=0,0,SUM($I$172:$I$179))</f>
        <v>0</v>
      </c>
      <c r="E24" s="65"/>
      <c r="F24" s="122" t="str">
        <f>Hulpblad!V9</f>
        <v xml:space="preserve"> </v>
      </c>
      <c r="G24" s="111"/>
      <c r="H24" s="124" t="str">
        <f t="shared" si="0"/>
        <v/>
      </c>
      <c r="I24" s="65"/>
    </row>
    <row r="25" spans="1:12" x14ac:dyDescent="0.25">
      <c r="A25" s="117" t="str">
        <f>IFERROR(HLOOKUP(VLOOKUP(Projectinformatie!$B$24,Keuzeopties[#All],3,FALSE)&amp;IF(C16="Kennisinstelling","K",""),Keuze_Kostensoort[#All],10,FALSE),0)</f>
        <v>Overige kosten</v>
      </c>
      <c r="B25" s="120" t="str">
        <f>Hulpblad!G10</f>
        <v>Overige kosten</v>
      </c>
      <c r="C25" s="50"/>
      <c r="D25" s="124">
        <f>IF(A25=0,0,SUM($F$187:$F$202))</f>
        <v>0</v>
      </c>
      <c r="E25" s="65"/>
      <c r="F25" s="120" t="str">
        <f>Hulpblad!V10</f>
        <v xml:space="preserve"> </v>
      </c>
      <c r="G25" s="50"/>
      <c r="H25" s="124" t="str">
        <f t="shared" si="0"/>
        <v/>
      </c>
      <c r="I25" s="65"/>
    </row>
    <row r="26" spans="1:12" ht="16.5" thickBot="1" x14ac:dyDescent="0.3">
      <c r="A26" s="117">
        <f>IFERROR(HLOOKUP(VLOOKUP(Projectinformatie!$B$24,Keuzeopties[#All],3,FALSE)&amp;IF(C17="Kennisinstelling","K",""),Keuze_Kostensoort[#All],11,FALSE),0)</f>
        <v>0</v>
      </c>
      <c r="B26" s="121" t="str">
        <f>Hulpblad!G11</f>
        <v>Forfait 40% voor overige kosten</v>
      </c>
      <c r="C26" s="51"/>
      <c r="D26" s="125">
        <f>IF(A26=0,0,SUM($C$210:$C$219))</f>
        <v>0</v>
      </c>
      <c r="E26" s="65"/>
      <c r="F26" s="123" t="str">
        <f>Hulpblad!V11</f>
        <v xml:space="preserve"> </v>
      </c>
      <c r="G26" s="51"/>
      <c r="H26" s="125" t="str">
        <f t="shared" si="0"/>
        <v/>
      </c>
      <c r="I26" s="65"/>
    </row>
    <row r="27" spans="1:12" ht="20.25" thickTop="1" thickBot="1" x14ac:dyDescent="0.35">
      <c r="B27" s="52" t="s">
        <v>80</v>
      </c>
      <c r="C27" s="53"/>
      <c r="D27" s="126">
        <f>SUM(D17:D26)</f>
        <v>0</v>
      </c>
      <c r="E27" s="65"/>
      <c r="F27" s="52" t="s">
        <v>80</v>
      </c>
      <c r="G27" s="53"/>
      <c r="H27" s="126">
        <f>SUM(H17:H26)</f>
        <v>0</v>
      </c>
      <c r="I27" s="65"/>
    </row>
    <row r="28" spans="1:12" ht="9" customHeight="1" x14ac:dyDescent="0.3">
      <c r="B28" s="62"/>
      <c r="C28" s="63"/>
      <c r="D28" s="64"/>
      <c r="E28" s="65"/>
      <c r="F28" s="62"/>
      <c r="G28" s="63"/>
      <c r="H28" s="64"/>
      <c r="I28" s="65"/>
    </row>
    <row r="29" spans="1:12" ht="49.5" customHeight="1" thickBot="1" x14ac:dyDescent="0.3">
      <c r="B29" s="66" t="s">
        <v>85</v>
      </c>
      <c r="C29" s="247"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7"/>
      <c r="E29" s="247"/>
      <c r="F29" s="247"/>
      <c r="G29" s="247"/>
      <c r="H29" s="247"/>
      <c r="I29" s="114"/>
    </row>
    <row r="30" spans="1:12" ht="13.5" customHeight="1" thickTop="1" x14ac:dyDescent="0.25">
      <c r="B30" s="32"/>
      <c r="C30" s="32"/>
      <c r="D30" s="32"/>
      <c r="E30" s="32"/>
      <c r="F30" s="32"/>
      <c r="G30" s="32"/>
      <c r="H30" s="32"/>
    </row>
    <row r="31" spans="1:12" ht="25.5" customHeight="1" x14ac:dyDescent="0.25">
      <c r="B31" s="250" t="s">
        <v>86</v>
      </c>
      <c r="C31" s="250"/>
      <c r="D31" s="250"/>
      <c r="E31" s="250"/>
      <c r="F31" s="250"/>
      <c r="G31" s="250"/>
      <c r="H31" s="250"/>
    </row>
    <row r="32" spans="1:12" ht="18.75" x14ac:dyDescent="0.3">
      <c r="B32" s="27"/>
      <c r="C32" s="28"/>
      <c r="D32" s="29"/>
      <c r="E32"/>
      <c r="F32" s="27"/>
      <c r="G32" s="28"/>
      <c r="H32" s="29"/>
    </row>
    <row r="33" spans="1:9" ht="21" x14ac:dyDescent="0.35">
      <c r="A33" s="117" t="str">
        <f>IF($A$16=0,"",IF(COUNTIFS($A$17:$A$26,B33)=1,1,"nvt"))</f>
        <v/>
      </c>
      <c r="B33" s="127" t="str">
        <f>B17</f>
        <v>Loonkosten plus vast % (44,2% + 15%)</v>
      </c>
      <c r="C33" s="37"/>
      <c r="D33"/>
      <c r="E33"/>
      <c r="F33"/>
      <c r="G33"/>
      <c r="H33"/>
    </row>
    <row r="34" spans="1:9" ht="15" customHeight="1" x14ac:dyDescent="0.25">
      <c r="B34" s="245" t="str">
        <f>IF(A33="nvt",VLOOKUP(A33,Alle_Kostensoorten[],2,FALSE),VLOOKUP(B33,Alle_Kostensoorten[],2,FALSE))</f>
        <v>Toelichting: Zie voor berekening tabblad 'Instructie'</v>
      </c>
      <c r="C34" s="245"/>
      <c r="D34" s="245"/>
      <c r="E34" s="245"/>
      <c r="F34" s="245"/>
      <c r="G34" s="245"/>
      <c r="H34"/>
    </row>
    <row r="35" spans="1:9" ht="11.25" customHeight="1" x14ac:dyDescent="0.3">
      <c r="B35" s="3"/>
      <c r="C35" s="4"/>
      <c r="D35"/>
      <c r="E35"/>
      <c r="F35"/>
      <c r="G35"/>
      <c r="H35"/>
    </row>
    <row r="36" spans="1:9" ht="31.5" customHeight="1" thickBot="1" x14ac:dyDescent="0.35">
      <c r="B36" s="156" t="s">
        <v>2</v>
      </c>
      <c r="C36" s="110" t="s">
        <v>92</v>
      </c>
      <c r="D36" s="110" t="s">
        <v>156</v>
      </c>
      <c r="E36" s="110" t="s">
        <v>163</v>
      </c>
      <c r="F36" s="110" t="s">
        <v>158</v>
      </c>
      <c r="G36" s="155" t="s">
        <v>0</v>
      </c>
      <c r="H36"/>
      <c r="I36" s="10"/>
    </row>
    <row r="37" spans="1:9" ht="15.75" customHeight="1" thickTop="1" x14ac:dyDescent="0.3">
      <c r="B37" s="198"/>
      <c r="C37" s="183"/>
      <c r="D37" s="212"/>
      <c r="E37" s="184"/>
      <c r="F37" s="186"/>
      <c r="G37" s="157">
        <f>IF($A$33=1,$F37*$E37,0)</f>
        <v>0</v>
      </c>
      <c r="H37"/>
    </row>
    <row r="38" spans="1:9" ht="15.75" customHeight="1" x14ac:dyDescent="0.3">
      <c r="B38" s="170"/>
      <c r="C38" s="86"/>
      <c r="D38" s="213"/>
      <c r="E38" s="164"/>
      <c r="F38" s="162"/>
      <c r="G38" s="158">
        <f t="shared" ref="G38:G51" si="1">IF($A$33=1,$F38*$E38,0)</f>
        <v>0</v>
      </c>
      <c r="H38"/>
    </row>
    <row r="39" spans="1:9" ht="15.75" customHeight="1" x14ac:dyDescent="0.3">
      <c r="B39" s="170"/>
      <c r="C39" s="86"/>
      <c r="D39" s="213"/>
      <c r="E39" s="164"/>
      <c r="F39" s="162"/>
      <c r="G39" s="158">
        <f t="shared" si="1"/>
        <v>0</v>
      </c>
      <c r="H39"/>
    </row>
    <row r="40" spans="1:9" ht="15.75" customHeight="1" x14ac:dyDescent="0.3">
      <c r="B40" s="170"/>
      <c r="C40" s="86"/>
      <c r="D40" s="213"/>
      <c r="E40" s="164"/>
      <c r="F40" s="162"/>
      <c r="G40" s="158">
        <f t="shared" si="1"/>
        <v>0</v>
      </c>
      <c r="H40"/>
    </row>
    <row r="41" spans="1:9" ht="15.75" customHeight="1" x14ac:dyDescent="0.3">
      <c r="B41" s="170"/>
      <c r="C41" s="86"/>
      <c r="D41" s="213"/>
      <c r="E41" s="164"/>
      <c r="F41" s="162"/>
      <c r="G41" s="158">
        <f t="shared" si="1"/>
        <v>0</v>
      </c>
      <c r="H41"/>
    </row>
    <row r="42" spans="1:9" ht="15.75" customHeight="1" x14ac:dyDescent="0.3">
      <c r="B42" s="170"/>
      <c r="C42" s="86"/>
      <c r="D42" s="213"/>
      <c r="E42" s="164"/>
      <c r="F42" s="162"/>
      <c r="G42" s="158">
        <f t="shared" si="1"/>
        <v>0</v>
      </c>
      <c r="H42"/>
    </row>
    <row r="43" spans="1:9" ht="15.75" customHeight="1" x14ac:dyDescent="0.3">
      <c r="B43" s="170"/>
      <c r="C43" s="86"/>
      <c r="D43" s="213"/>
      <c r="E43" s="164"/>
      <c r="F43" s="162"/>
      <c r="G43" s="158">
        <f t="shared" si="1"/>
        <v>0</v>
      </c>
      <c r="H43"/>
    </row>
    <row r="44" spans="1:9" ht="15.75" customHeight="1" x14ac:dyDescent="0.3">
      <c r="B44" s="170"/>
      <c r="C44" s="86"/>
      <c r="D44" s="213"/>
      <c r="E44" s="164"/>
      <c r="F44" s="162"/>
      <c r="G44" s="158">
        <f t="shared" si="1"/>
        <v>0</v>
      </c>
      <c r="H44"/>
    </row>
    <row r="45" spans="1:9" ht="15.75" customHeight="1" x14ac:dyDescent="0.3">
      <c r="B45" s="170"/>
      <c r="C45" s="86"/>
      <c r="D45" s="213"/>
      <c r="E45" s="164"/>
      <c r="F45" s="162"/>
      <c r="G45" s="158">
        <f t="shared" si="1"/>
        <v>0</v>
      </c>
      <c r="H45"/>
    </row>
    <row r="46" spans="1:9" ht="15.75" customHeight="1" x14ac:dyDescent="0.3">
      <c r="B46" s="170"/>
      <c r="C46" s="86"/>
      <c r="D46" s="213"/>
      <c r="E46" s="164"/>
      <c r="F46" s="162"/>
      <c r="G46" s="158">
        <f t="shared" si="1"/>
        <v>0</v>
      </c>
      <c r="H46"/>
    </row>
    <row r="47" spans="1:9" ht="15.75" customHeight="1" x14ac:dyDescent="0.3">
      <c r="B47" s="170"/>
      <c r="C47" s="86"/>
      <c r="D47" s="213"/>
      <c r="E47" s="164"/>
      <c r="F47" s="162"/>
      <c r="G47" s="158">
        <f t="shared" si="1"/>
        <v>0</v>
      </c>
      <c r="H47"/>
    </row>
    <row r="48" spans="1:9" ht="15.75" customHeight="1" x14ac:dyDescent="0.3">
      <c r="B48" s="170"/>
      <c r="C48" s="86"/>
      <c r="D48" s="213"/>
      <c r="E48" s="164"/>
      <c r="F48" s="162"/>
      <c r="G48" s="158">
        <f t="shared" si="1"/>
        <v>0</v>
      </c>
      <c r="H48"/>
    </row>
    <row r="49" spans="1:8" ht="15.75" customHeight="1" x14ac:dyDescent="0.3">
      <c r="B49" s="170"/>
      <c r="C49" s="86"/>
      <c r="D49" s="213"/>
      <c r="E49" s="164"/>
      <c r="F49" s="162"/>
      <c r="G49" s="158">
        <f t="shared" si="1"/>
        <v>0</v>
      </c>
      <c r="H49"/>
    </row>
    <row r="50" spans="1:8" ht="15.75" customHeight="1" x14ac:dyDescent="0.3">
      <c r="B50" s="170"/>
      <c r="C50" s="86"/>
      <c r="D50" s="213"/>
      <c r="E50" s="164"/>
      <c r="F50" s="162"/>
      <c r="G50" s="158">
        <f t="shared" si="1"/>
        <v>0</v>
      </c>
      <c r="H50"/>
    </row>
    <row r="51" spans="1:8" ht="15.75" customHeight="1" thickBot="1" x14ac:dyDescent="0.35">
      <c r="B51" s="73"/>
      <c r="C51" s="74"/>
      <c r="D51" s="214"/>
      <c r="E51" s="76"/>
      <c r="F51" s="115"/>
      <c r="G51" s="129">
        <f t="shared" si="1"/>
        <v>0</v>
      </c>
      <c r="H51"/>
    </row>
    <row r="52" spans="1:8" ht="16.5" thickTop="1" x14ac:dyDescent="0.3">
      <c r="B52" s="58" t="s">
        <v>80</v>
      </c>
      <c r="C52" s="58"/>
      <c r="D52" s="58"/>
      <c r="E52" s="58"/>
      <c r="F52" s="174"/>
      <c r="G52" s="135">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7" t="str">
        <f>IF($A$16=0,"",IF(COUNTIFS($A$17:$A$26,B55)=1,1,"nvt"))</f>
        <v/>
      </c>
      <c r="B55" s="127" t="str">
        <f>B18</f>
        <v>Loonkosten plus vast % (44,2%)</v>
      </c>
      <c r="C55" s="37"/>
      <c r="D55" s="1"/>
      <c r="E55" s="1"/>
      <c r="F55" s="7"/>
      <c r="G55" s="8"/>
      <c r="H55"/>
    </row>
    <row r="56" spans="1:8" ht="15" customHeight="1" x14ac:dyDescent="0.25">
      <c r="B56" s="245" t="str">
        <f>IF(A55="nvt",VLOOKUP(A55,Alle_Kostensoorten[],2,FALSE),VLOOKUP(B55,Alle_Kostensoorten[],2,FALSE))</f>
        <v>Toelichting: Zie voor berekening tabblad 'Instructie'</v>
      </c>
      <c r="C56" s="245"/>
      <c r="D56" s="245"/>
      <c r="E56" s="245"/>
      <c r="F56" s="245"/>
      <c r="G56" s="245"/>
      <c r="H56"/>
    </row>
    <row r="57" spans="1:8" ht="9" customHeight="1" x14ac:dyDescent="0.3">
      <c r="B57" s="1"/>
      <c r="C57" s="1"/>
      <c r="D57" s="1"/>
      <c r="E57" s="1"/>
      <c r="F57" s="7"/>
      <c r="G57" s="8"/>
      <c r="H57"/>
    </row>
    <row r="58" spans="1:8" ht="16.5" thickBot="1" x14ac:dyDescent="0.35">
      <c r="B58" s="156" t="s">
        <v>2</v>
      </c>
      <c r="C58" s="110" t="s">
        <v>92</v>
      </c>
      <c r="D58" s="110" t="s">
        <v>156</v>
      </c>
      <c r="E58" s="110" t="s">
        <v>157</v>
      </c>
      <c r="F58" s="110" t="s">
        <v>158</v>
      </c>
      <c r="G58" s="155" t="s">
        <v>0</v>
      </c>
      <c r="H58"/>
    </row>
    <row r="59" spans="1:8" ht="15.75" customHeight="1" thickTop="1" x14ac:dyDescent="0.3">
      <c r="B59" s="182"/>
      <c r="C59" s="183"/>
      <c r="D59" s="212"/>
      <c r="E59" s="184"/>
      <c r="F59" s="186"/>
      <c r="G59" s="157">
        <f>IF($A$55=1,$F59*$E59,0)</f>
        <v>0</v>
      </c>
      <c r="H59"/>
    </row>
    <row r="60" spans="1:8" ht="15.75" customHeight="1" x14ac:dyDescent="0.3">
      <c r="B60" s="159"/>
      <c r="C60" s="86"/>
      <c r="D60" s="213"/>
      <c r="E60" s="164"/>
      <c r="F60" s="162"/>
      <c r="G60" s="158">
        <f t="shared" ref="G60:G73" si="2">IF($A$55=1,$F60*55,0)</f>
        <v>0</v>
      </c>
      <c r="H60"/>
    </row>
    <row r="61" spans="1:8" ht="15.75" customHeight="1" x14ac:dyDescent="0.3">
      <c r="B61" s="159"/>
      <c r="C61" s="86"/>
      <c r="D61" s="213"/>
      <c r="E61" s="164"/>
      <c r="F61" s="162"/>
      <c r="G61" s="158">
        <f t="shared" si="2"/>
        <v>0</v>
      </c>
      <c r="H61"/>
    </row>
    <row r="62" spans="1:8" ht="15.75" customHeight="1" x14ac:dyDescent="0.3">
      <c r="B62" s="159"/>
      <c r="C62" s="86"/>
      <c r="D62" s="213"/>
      <c r="E62" s="164"/>
      <c r="F62" s="162"/>
      <c r="G62" s="158">
        <f t="shared" si="2"/>
        <v>0</v>
      </c>
      <c r="H62"/>
    </row>
    <row r="63" spans="1:8" ht="15.75" customHeight="1" x14ac:dyDescent="0.3">
      <c r="B63" s="159"/>
      <c r="C63" s="86"/>
      <c r="D63" s="213"/>
      <c r="E63" s="164"/>
      <c r="F63" s="162"/>
      <c r="G63" s="158">
        <f t="shared" si="2"/>
        <v>0</v>
      </c>
      <c r="H63"/>
    </row>
    <row r="64" spans="1:8" ht="15.75" customHeight="1" x14ac:dyDescent="0.3">
      <c r="B64" s="159"/>
      <c r="C64" s="86"/>
      <c r="D64" s="213"/>
      <c r="E64" s="164"/>
      <c r="F64" s="162"/>
      <c r="G64" s="158">
        <f t="shared" si="2"/>
        <v>0</v>
      </c>
      <c r="H64"/>
    </row>
    <row r="65" spans="1:8" ht="15.75" customHeight="1" x14ac:dyDescent="0.3">
      <c r="B65" s="159"/>
      <c r="C65" s="86"/>
      <c r="D65" s="213"/>
      <c r="E65" s="164"/>
      <c r="F65" s="162"/>
      <c r="G65" s="158">
        <f t="shared" si="2"/>
        <v>0</v>
      </c>
      <c r="H65"/>
    </row>
    <row r="66" spans="1:8" ht="15.75" customHeight="1" x14ac:dyDescent="0.3">
      <c r="B66" s="159"/>
      <c r="C66" s="86"/>
      <c r="D66" s="213"/>
      <c r="E66" s="164"/>
      <c r="F66" s="162"/>
      <c r="G66" s="158">
        <f t="shared" si="2"/>
        <v>0</v>
      </c>
      <c r="H66"/>
    </row>
    <row r="67" spans="1:8" ht="15.75" customHeight="1" x14ac:dyDescent="0.3">
      <c r="B67" s="159"/>
      <c r="C67" s="86"/>
      <c r="D67" s="213"/>
      <c r="E67" s="164"/>
      <c r="F67" s="162"/>
      <c r="G67" s="158">
        <f t="shared" si="2"/>
        <v>0</v>
      </c>
      <c r="H67"/>
    </row>
    <row r="68" spans="1:8" ht="15.75" customHeight="1" x14ac:dyDescent="0.3">
      <c r="B68" s="159"/>
      <c r="C68" s="86"/>
      <c r="D68" s="213"/>
      <c r="E68" s="164"/>
      <c r="F68" s="162"/>
      <c r="G68" s="158">
        <f t="shared" si="2"/>
        <v>0</v>
      </c>
      <c r="H68"/>
    </row>
    <row r="69" spans="1:8" ht="15.75" customHeight="1" x14ac:dyDescent="0.3">
      <c r="B69" s="159"/>
      <c r="C69" s="86"/>
      <c r="D69" s="213"/>
      <c r="E69" s="164"/>
      <c r="F69" s="162"/>
      <c r="G69" s="158">
        <f t="shared" si="2"/>
        <v>0</v>
      </c>
      <c r="H69"/>
    </row>
    <row r="70" spans="1:8" ht="15.75" customHeight="1" x14ac:dyDescent="0.3">
      <c r="B70" s="159"/>
      <c r="C70" s="86"/>
      <c r="D70" s="213"/>
      <c r="E70" s="164"/>
      <c r="F70" s="162"/>
      <c r="G70" s="158">
        <f t="shared" si="2"/>
        <v>0</v>
      </c>
      <c r="H70"/>
    </row>
    <row r="71" spans="1:8" ht="15.75" customHeight="1" x14ac:dyDescent="0.3">
      <c r="B71" s="159"/>
      <c r="C71" s="86"/>
      <c r="D71" s="213"/>
      <c r="E71" s="164"/>
      <c r="F71" s="162"/>
      <c r="G71" s="158">
        <f t="shared" si="2"/>
        <v>0</v>
      </c>
      <c r="H71"/>
    </row>
    <row r="72" spans="1:8" ht="15.75" customHeight="1" x14ac:dyDescent="0.3">
      <c r="B72" s="159"/>
      <c r="C72" s="86"/>
      <c r="D72" s="213"/>
      <c r="E72" s="164"/>
      <c r="F72" s="162"/>
      <c r="G72" s="158">
        <f t="shared" si="2"/>
        <v>0</v>
      </c>
      <c r="H72"/>
    </row>
    <row r="73" spans="1:8" ht="15.75" customHeight="1" thickBot="1" x14ac:dyDescent="0.35">
      <c r="B73" s="75"/>
      <c r="C73" s="168"/>
      <c r="D73" s="216"/>
      <c r="E73" s="215"/>
      <c r="F73" s="169"/>
      <c r="G73" s="129">
        <f t="shared" si="2"/>
        <v>0</v>
      </c>
      <c r="H73"/>
    </row>
    <row r="74" spans="1:8" ht="16.5" thickTop="1" x14ac:dyDescent="0.3">
      <c r="B74" s="58" t="s">
        <v>80</v>
      </c>
      <c r="C74" s="58"/>
      <c r="D74" s="217"/>
      <c r="E74" s="58"/>
      <c r="F74" s="174"/>
      <c r="G74" s="135">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7" t="str">
        <f>IF($A$16=0,"",IF(COUNTIFS($A$17:$A$26,B77)=1,1,"nvt"))</f>
        <v/>
      </c>
      <c r="B77" s="127" t="str">
        <f>B19</f>
        <v>Forfait van 23% voor loonkosten en eigen arbeid</v>
      </c>
      <c r="C77" s="37"/>
      <c r="D77" s="37"/>
      <c r="E77" s="1"/>
      <c r="F77" s="7"/>
      <c r="G77" s="8"/>
      <c r="H77"/>
    </row>
    <row r="78" spans="1:8" ht="15" customHeight="1" x14ac:dyDescent="0.25">
      <c r="B78" s="245" t="e">
        <f>IF(A77=1,VLOOKUP(B77,Alle_Kostensoorten[],2,FALSE),VLOOKUP(A77,Alle_Kostensoorten[],2,FALSE))</f>
        <v>#N/A</v>
      </c>
      <c r="C78" s="245"/>
      <c r="D78" s="245"/>
      <c r="E78" s="245"/>
      <c r="F78" s="245"/>
      <c r="G78" s="245"/>
      <c r="H78"/>
    </row>
    <row r="79" spans="1:8" ht="11.25" customHeight="1" x14ac:dyDescent="0.3">
      <c r="B79" s="1"/>
      <c r="C79" s="1"/>
      <c r="D79" s="1"/>
      <c r="E79" s="1"/>
      <c r="F79" s="7"/>
      <c r="G79" s="8"/>
      <c r="H79"/>
    </row>
    <row r="80" spans="1:8" s="5" customFormat="1" ht="16.5" thickBot="1" x14ac:dyDescent="0.35">
      <c r="B80" s="156" t="s">
        <v>2</v>
      </c>
      <c r="C80" s="155" t="s">
        <v>0</v>
      </c>
    </row>
    <row r="81" spans="1:8" ht="15.75" customHeight="1" thickTop="1" x14ac:dyDescent="0.3">
      <c r="B81" s="221" t="str">
        <f>Hulpblad!V2</f>
        <v xml:space="preserve"> </v>
      </c>
      <c r="C81" s="157">
        <f>IF(AND($A$77=1,$B81&lt;&gt;"",$B81&lt;&gt;" "),(SUMIFS($E$148:$E$164,$B$148:$B$164,$B81)+SUMIFS($I$172:$I$179,$B$172:$B$179,$B81)+SUMIFS($F$187:$F$202,$B$187:$B$202,$B81))*0.23,0)</f>
        <v>0</v>
      </c>
      <c r="D81"/>
      <c r="E81"/>
      <c r="F81"/>
      <c r="G81"/>
      <c r="H81"/>
    </row>
    <row r="82" spans="1:8" ht="15.75" customHeight="1" x14ac:dyDescent="0.3">
      <c r="B82" s="222" t="str">
        <f>Hulpblad!V3</f>
        <v xml:space="preserve"> </v>
      </c>
      <c r="C82" s="158">
        <f t="shared" ref="C82:C90" si="3">IF(AND($A$77=1,$B82&lt;&gt;"",$B82&lt;&gt;" "),(SUMIFS($E$148:$E$164,$B$148:$B$164,$B82)+SUMIFS($I$172:$I$179,$B$172:$B$179,$B82)+SUMIFS($F$187:$F$202,$B$187:$B$202,$B82))*0.23,0)</f>
        <v>0</v>
      </c>
      <c r="D82"/>
      <c r="E82"/>
      <c r="F82"/>
      <c r="G82"/>
      <c r="H82"/>
    </row>
    <row r="83" spans="1:8" ht="15.75" customHeight="1" x14ac:dyDescent="0.3">
      <c r="B83" s="222" t="str">
        <f>Hulpblad!V4</f>
        <v xml:space="preserve"> </v>
      </c>
      <c r="C83" s="158">
        <f t="shared" si="3"/>
        <v>0</v>
      </c>
      <c r="D83"/>
      <c r="E83"/>
      <c r="F83"/>
      <c r="G83"/>
      <c r="H83"/>
    </row>
    <row r="84" spans="1:8" ht="15.75" customHeight="1" x14ac:dyDescent="0.3">
      <c r="B84" s="222" t="str">
        <f>Hulpblad!V5</f>
        <v xml:space="preserve"> </v>
      </c>
      <c r="C84" s="158">
        <f t="shared" si="3"/>
        <v>0</v>
      </c>
      <c r="D84"/>
      <c r="E84"/>
      <c r="F84"/>
      <c r="G84"/>
      <c r="H84"/>
    </row>
    <row r="85" spans="1:8" ht="15.75" customHeight="1" x14ac:dyDescent="0.3">
      <c r="B85" s="222" t="str">
        <f>Hulpblad!V6</f>
        <v xml:space="preserve"> </v>
      </c>
      <c r="C85" s="158">
        <f t="shared" si="3"/>
        <v>0</v>
      </c>
      <c r="D85"/>
      <c r="E85"/>
      <c r="F85"/>
      <c r="G85"/>
      <c r="H85"/>
    </row>
    <row r="86" spans="1:8" ht="15.75" customHeight="1" x14ac:dyDescent="0.3">
      <c r="B86" s="222" t="str">
        <f>Hulpblad!V7</f>
        <v xml:space="preserve"> </v>
      </c>
      <c r="C86" s="158">
        <f t="shared" si="3"/>
        <v>0</v>
      </c>
      <c r="D86"/>
      <c r="E86"/>
      <c r="F86"/>
      <c r="G86"/>
      <c r="H86"/>
    </row>
    <row r="87" spans="1:8" ht="15.75" customHeight="1" x14ac:dyDescent="0.3">
      <c r="B87" s="222" t="str">
        <f>Hulpblad!V8</f>
        <v xml:space="preserve"> </v>
      </c>
      <c r="C87" s="158">
        <f t="shared" si="3"/>
        <v>0</v>
      </c>
      <c r="D87"/>
      <c r="E87"/>
      <c r="F87"/>
      <c r="G87"/>
      <c r="H87"/>
    </row>
    <row r="88" spans="1:8" ht="15.75" customHeight="1" x14ac:dyDescent="0.3">
      <c r="B88" s="222" t="str">
        <f>Hulpblad!V9</f>
        <v xml:space="preserve"> </v>
      </c>
      <c r="C88" s="158">
        <f t="shared" si="3"/>
        <v>0</v>
      </c>
      <c r="D88"/>
      <c r="E88"/>
      <c r="F88"/>
      <c r="G88"/>
      <c r="H88"/>
    </row>
    <row r="89" spans="1:8" ht="15.75" customHeight="1" x14ac:dyDescent="0.3">
      <c r="B89" s="222" t="str">
        <f>Hulpblad!V10</f>
        <v xml:space="preserve"> </v>
      </c>
      <c r="C89" s="158">
        <f t="shared" si="3"/>
        <v>0</v>
      </c>
      <c r="D89"/>
      <c r="E89"/>
      <c r="F89"/>
      <c r="G89"/>
      <c r="H89"/>
    </row>
    <row r="90" spans="1:8" ht="15.75" customHeight="1" thickBot="1" x14ac:dyDescent="0.35">
      <c r="B90" s="222" t="str">
        <f>Hulpblad!V11</f>
        <v xml:space="preserve"> </v>
      </c>
      <c r="C90" s="158">
        <f t="shared" si="3"/>
        <v>0</v>
      </c>
      <c r="D90"/>
      <c r="E90"/>
      <c r="F90"/>
      <c r="G90"/>
      <c r="H90"/>
    </row>
    <row r="91" spans="1:8" ht="16.5" thickTop="1" x14ac:dyDescent="0.3">
      <c r="B91" s="223" t="s">
        <v>80</v>
      </c>
      <c r="C91" s="135">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7" t="str">
        <f>IF($A$16=0,"",IF(COUNTIFS($A$17:$A$26,B94)=1,1,"nvt"))</f>
        <v/>
      </c>
      <c r="B94" s="127" t="str">
        <f>B20</f>
        <v>Vast uurtarief eigen arbeid - € 50</v>
      </c>
      <c r="C94" s="37"/>
      <c r="D94" s="1"/>
      <c r="E94" s="1"/>
      <c r="F94" s="7"/>
      <c r="G94" s="8"/>
      <c r="H94"/>
    </row>
    <row r="95" spans="1:8" ht="15" x14ac:dyDescent="0.25">
      <c r="B95" s="245" t="e">
        <f>IF(A94=1,VLOOKUP(B94,Alle_Kostensoorten[],2,FALSE),VLOOKUP(A94,Alle_Kostensoorten[],2,FALSE))</f>
        <v>#N/A</v>
      </c>
      <c r="C95" s="245"/>
      <c r="D95" s="245"/>
      <c r="E95" s="245"/>
      <c r="F95" s="245"/>
      <c r="G95" s="245"/>
      <c r="H95"/>
    </row>
    <row r="96" spans="1:8" ht="9.75" customHeight="1" x14ac:dyDescent="0.3">
      <c r="B96" s="1"/>
      <c r="C96" s="1"/>
      <c r="D96" s="1"/>
      <c r="E96" s="1"/>
      <c r="F96" s="7"/>
      <c r="G96" s="8"/>
      <c r="H96"/>
    </row>
    <row r="97" spans="1:9" ht="16.5" thickBot="1" x14ac:dyDescent="0.35">
      <c r="B97" s="56" t="s">
        <v>2</v>
      </c>
      <c r="C97" s="195" t="s">
        <v>92</v>
      </c>
      <c r="D97" s="195" t="s">
        <v>62</v>
      </c>
      <c r="E97" s="57" t="s">
        <v>0</v>
      </c>
      <c r="F97" s="1"/>
      <c r="G97" s="7"/>
      <c r="H97" s="8"/>
    </row>
    <row r="98" spans="1:9" ht="15.75" customHeight="1" thickTop="1" x14ac:dyDescent="0.3">
      <c r="B98" s="219"/>
      <c r="C98" s="183"/>
      <c r="D98" s="162"/>
      <c r="E98" s="128">
        <f>IF($A$94=1,$D98*50,0)</f>
        <v>0</v>
      </c>
      <c r="F98" s="1"/>
      <c r="G98" s="7"/>
      <c r="H98" s="8"/>
    </row>
    <row r="99" spans="1:9" ht="15.75" customHeight="1" x14ac:dyDescent="0.3">
      <c r="B99" s="220"/>
      <c r="C99" s="183"/>
      <c r="D99" s="162"/>
      <c r="E99" s="129">
        <f t="shared" ref="E99:E107" si="4">IF($A$94=1,$D99*50,0)</f>
        <v>0</v>
      </c>
      <c r="F99" s="1"/>
      <c r="G99" s="7"/>
      <c r="H99" s="8"/>
    </row>
    <row r="100" spans="1:9" ht="15.75" customHeight="1" x14ac:dyDescent="0.3">
      <c r="B100" s="220"/>
      <c r="C100" s="183"/>
      <c r="D100" s="162"/>
      <c r="E100" s="129">
        <f t="shared" si="4"/>
        <v>0</v>
      </c>
      <c r="F100" s="1"/>
      <c r="G100" s="7"/>
      <c r="H100" s="8"/>
    </row>
    <row r="101" spans="1:9" ht="15.75" customHeight="1" x14ac:dyDescent="0.3">
      <c r="B101" s="220"/>
      <c r="C101" s="183"/>
      <c r="D101" s="162"/>
      <c r="E101" s="129">
        <f t="shared" si="4"/>
        <v>0</v>
      </c>
      <c r="F101" s="1"/>
      <c r="G101" s="7"/>
      <c r="H101" s="8"/>
    </row>
    <row r="102" spans="1:9" ht="15.75" customHeight="1" x14ac:dyDescent="0.3">
      <c r="B102" s="220"/>
      <c r="C102" s="183"/>
      <c r="D102" s="162"/>
      <c r="E102" s="129">
        <f t="shared" si="4"/>
        <v>0</v>
      </c>
      <c r="F102" s="1"/>
      <c r="G102" s="7"/>
      <c r="H102" s="8"/>
    </row>
    <row r="103" spans="1:9" ht="15.75" customHeight="1" x14ac:dyDescent="0.3">
      <c r="B103" s="220"/>
      <c r="C103" s="183"/>
      <c r="D103" s="162"/>
      <c r="E103" s="129">
        <f t="shared" si="4"/>
        <v>0</v>
      </c>
      <c r="F103" s="1"/>
      <c r="G103" s="7"/>
      <c r="H103" s="8"/>
    </row>
    <row r="104" spans="1:9" ht="15.75" customHeight="1" x14ac:dyDescent="0.3">
      <c r="B104" s="220"/>
      <c r="C104" s="183"/>
      <c r="D104" s="162"/>
      <c r="E104" s="129">
        <f t="shared" si="4"/>
        <v>0</v>
      </c>
      <c r="F104" s="1"/>
      <c r="G104" s="7"/>
      <c r="H104" s="8"/>
    </row>
    <row r="105" spans="1:9" ht="15.75" customHeight="1" x14ac:dyDescent="0.3">
      <c r="B105" s="220"/>
      <c r="C105" s="183"/>
      <c r="D105" s="162"/>
      <c r="E105" s="129">
        <f t="shared" si="4"/>
        <v>0</v>
      </c>
      <c r="F105" s="1"/>
      <c r="G105" s="7"/>
      <c r="H105" s="8"/>
    </row>
    <row r="106" spans="1:9" ht="15.75" customHeight="1" x14ac:dyDescent="0.3">
      <c r="B106" s="220"/>
      <c r="C106" s="183"/>
      <c r="D106" s="162"/>
      <c r="E106" s="129">
        <f t="shared" si="4"/>
        <v>0</v>
      </c>
      <c r="F106" s="1"/>
      <c r="G106" s="7"/>
      <c r="H106" s="8"/>
    </row>
    <row r="107" spans="1:9" ht="15.75" customHeight="1" thickBot="1" x14ac:dyDescent="0.35">
      <c r="B107" s="220"/>
      <c r="C107" s="183"/>
      <c r="D107" s="162"/>
      <c r="E107" s="129">
        <f t="shared" si="4"/>
        <v>0</v>
      </c>
      <c r="F107" s="1"/>
      <c r="G107" s="7"/>
      <c r="H107" s="8"/>
    </row>
    <row r="108" spans="1:9" ht="16.5" thickTop="1" x14ac:dyDescent="0.3">
      <c r="B108" s="58" t="s">
        <v>80</v>
      </c>
      <c r="C108" s="58"/>
      <c r="D108" s="58"/>
      <c r="E108" s="135">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7" t="str">
        <f>IF($A$16=0,"",IF(COUNTIFS($A$17:$A$26,B111)=1,1,"nvt"))</f>
        <v/>
      </c>
      <c r="B111" s="211" t="str">
        <f>B21</f>
        <v>Vast uurtarief eigen arbeid - € 43</v>
      </c>
      <c r="C111" s="37"/>
      <c r="D111" s="1"/>
      <c r="E111" s="1"/>
      <c r="F111" s="7"/>
      <c r="G111" s="8"/>
      <c r="H111"/>
    </row>
    <row r="112" spans="1:9" ht="15" x14ac:dyDescent="0.25">
      <c r="B112" s="245" t="e">
        <f>IF(A111=1,VLOOKUP(B111,Alle_Kostensoorten[],2,FALSE),VLOOKUP(A111,Alle_Kostensoorten[],2,FALSE))</f>
        <v>#N/A</v>
      </c>
      <c r="C112" s="245"/>
      <c r="D112" s="245"/>
      <c r="E112" s="245"/>
      <c r="F112" s="245"/>
      <c r="G112" s="245"/>
      <c r="H112"/>
    </row>
    <row r="113" spans="1:9" ht="9.75" customHeight="1" x14ac:dyDescent="0.3">
      <c r="B113" s="1"/>
      <c r="C113" s="1"/>
      <c r="D113" s="1"/>
      <c r="E113" s="1"/>
      <c r="F113" s="7"/>
      <c r="G113" s="8"/>
      <c r="H113"/>
    </row>
    <row r="114" spans="1:9" ht="16.5" thickBot="1" x14ac:dyDescent="0.35">
      <c r="B114" s="56" t="s">
        <v>2</v>
      </c>
      <c r="C114" s="195" t="s">
        <v>92</v>
      </c>
      <c r="D114" s="195" t="s">
        <v>62</v>
      </c>
      <c r="E114" s="57" t="s">
        <v>0</v>
      </c>
      <c r="F114" s="1"/>
      <c r="G114" s="7"/>
      <c r="H114" s="8"/>
    </row>
    <row r="115" spans="1:9" ht="15.75" customHeight="1" thickTop="1" x14ac:dyDescent="0.3">
      <c r="B115" s="219"/>
      <c r="C115" s="183"/>
      <c r="D115" s="162"/>
      <c r="E115" s="128">
        <f>IF($A$111=1,$D115*43,0)</f>
        <v>0</v>
      </c>
      <c r="F115" s="1"/>
      <c r="G115" s="7"/>
      <c r="H115" s="8"/>
    </row>
    <row r="116" spans="1:9" ht="15.75" customHeight="1" x14ac:dyDescent="0.3">
      <c r="B116" s="220"/>
      <c r="C116" s="183"/>
      <c r="D116" s="162"/>
      <c r="E116" s="129">
        <f t="shared" ref="E116:E124" si="5">IF($A$111=1,$D116*43,0)</f>
        <v>0</v>
      </c>
      <c r="F116" s="1"/>
      <c r="G116" s="7"/>
      <c r="H116" s="8"/>
    </row>
    <row r="117" spans="1:9" ht="15.75" customHeight="1" x14ac:dyDescent="0.3">
      <c r="B117" s="220"/>
      <c r="C117" s="183"/>
      <c r="D117" s="162"/>
      <c r="E117" s="129">
        <f t="shared" si="5"/>
        <v>0</v>
      </c>
      <c r="F117" s="1"/>
      <c r="G117" s="7"/>
      <c r="H117" s="8"/>
    </row>
    <row r="118" spans="1:9" ht="15.75" customHeight="1" x14ac:dyDescent="0.3">
      <c r="B118" s="220"/>
      <c r="C118" s="183"/>
      <c r="D118" s="162"/>
      <c r="E118" s="129">
        <f t="shared" si="5"/>
        <v>0</v>
      </c>
      <c r="F118" s="1"/>
      <c r="G118" s="7"/>
      <c r="H118" s="8"/>
    </row>
    <row r="119" spans="1:9" ht="15.75" customHeight="1" x14ac:dyDescent="0.3">
      <c r="B119" s="220"/>
      <c r="C119" s="183"/>
      <c r="D119" s="162"/>
      <c r="E119" s="129">
        <f t="shared" si="5"/>
        <v>0</v>
      </c>
      <c r="F119" s="1"/>
      <c r="G119" s="7"/>
      <c r="H119" s="8"/>
    </row>
    <row r="120" spans="1:9" ht="15.75" customHeight="1" x14ac:dyDescent="0.3">
      <c r="B120" s="220"/>
      <c r="C120" s="183"/>
      <c r="D120" s="162"/>
      <c r="E120" s="129">
        <f t="shared" si="5"/>
        <v>0</v>
      </c>
      <c r="F120" s="1"/>
      <c r="G120" s="7"/>
      <c r="H120" s="8"/>
    </row>
    <row r="121" spans="1:9" ht="15.75" customHeight="1" x14ac:dyDescent="0.3">
      <c r="B121" s="220"/>
      <c r="C121" s="183"/>
      <c r="D121" s="162"/>
      <c r="E121" s="129">
        <f t="shared" si="5"/>
        <v>0</v>
      </c>
      <c r="F121" s="1"/>
      <c r="G121" s="7"/>
      <c r="H121" s="8"/>
    </row>
    <row r="122" spans="1:9" ht="15.75" customHeight="1" x14ac:dyDescent="0.3">
      <c r="B122" s="220"/>
      <c r="C122" s="183"/>
      <c r="D122" s="162"/>
      <c r="E122" s="129">
        <f t="shared" si="5"/>
        <v>0</v>
      </c>
      <c r="F122" s="1"/>
      <c r="G122" s="7"/>
      <c r="H122" s="8"/>
    </row>
    <row r="123" spans="1:9" ht="15.75" customHeight="1" x14ac:dyDescent="0.3">
      <c r="B123" s="220"/>
      <c r="C123" s="183"/>
      <c r="D123" s="162"/>
      <c r="E123" s="129">
        <f t="shared" si="5"/>
        <v>0</v>
      </c>
      <c r="F123" s="1"/>
      <c r="G123" s="7"/>
      <c r="H123" s="8"/>
    </row>
    <row r="124" spans="1:9" ht="15.75" customHeight="1" thickBot="1" x14ac:dyDescent="0.35">
      <c r="B124" s="220"/>
      <c r="C124" s="183"/>
      <c r="D124" s="162"/>
      <c r="E124" s="129">
        <f t="shared" si="5"/>
        <v>0</v>
      </c>
      <c r="F124" s="1"/>
      <c r="G124" s="7"/>
      <c r="H124" s="8"/>
    </row>
    <row r="125" spans="1:9" ht="16.5" thickTop="1" x14ac:dyDescent="0.3">
      <c r="B125" s="58" t="s">
        <v>80</v>
      </c>
      <c r="C125" s="58"/>
      <c r="D125" s="58"/>
      <c r="E125" s="135">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7" t="str">
        <f>IF($A$16=0,"",IF(COUNTIFS($A$17:$A$26,B128)=1,1,"nvt"))</f>
        <v/>
      </c>
      <c r="B128" s="127" t="str">
        <f>B22</f>
        <v>IKS voor kennisinstellingen</v>
      </c>
      <c r="C128" s="37"/>
      <c r="D128" s="12"/>
      <c r="E128" s="12"/>
      <c r="F128" s="9"/>
      <c r="G128"/>
      <c r="H128"/>
    </row>
    <row r="129" spans="1:9" ht="18" customHeight="1" x14ac:dyDescent="0.25">
      <c r="B129" s="245" t="e">
        <f>IF(A128=1,VLOOKUP(B128,Alle_Kostensoorten[],2,FALSE),VLOOKUP(A128,Alle_Kostensoorten[],2,FALSE))</f>
        <v>#N/A</v>
      </c>
      <c r="C129" s="245"/>
      <c r="D129" s="245"/>
      <c r="E129" s="245"/>
      <c r="F129" s="245"/>
      <c r="G129" s="245"/>
      <c r="H129" s="245"/>
      <c r="I129" s="245"/>
    </row>
    <row r="130" spans="1:9" ht="9.75" customHeight="1" x14ac:dyDescent="0.3">
      <c r="B130" s="3"/>
      <c r="C130" s="4"/>
      <c r="D130" s="12"/>
      <c r="E130" s="12"/>
      <c r="F130" s="9"/>
      <c r="G130"/>
      <c r="H130"/>
    </row>
    <row r="131" spans="1:9" ht="16.5" customHeight="1" thickBot="1" x14ac:dyDescent="0.35">
      <c r="B131" s="194" t="s">
        <v>2</v>
      </c>
      <c r="C131" s="195" t="s">
        <v>94</v>
      </c>
      <c r="D131" s="195" t="s">
        <v>6</v>
      </c>
      <c r="E131" s="196" t="s">
        <v>0</v>
      </c>
      <c r="F131" s="196" t="s">
        <v>41</v>
      </c>
      <c r="G131" s="197"/>
      <c r="H131" s="197"/>
      <c r="I131" s="197"/>
    </row>
    <row r="132" spans="1:9" ht="15.75" customHeight="1" thickTop="1" x14ac:dyDescent="0.3">
      <c r="B132" s="182"/>
      <c r="C132" s="183"/>
      <c r="D132" s="184"/>
      <c r="E132" s="157">
        <f t="shared" ref="E132:E140" si="6">IF($A$128=1,$D132,0)</f>
        <v>0</v>
      </c>
      <c r="F132" s="183"/>
      <c r="G132" s="185"/>
      <c r="H132" s="185"/>
      <c r="I132" s="185"/>
    </row>
    <row r="133" spans="1:9" ht="15.75" customHeight="1" x14ac:dyDescent="0.3">
      <c r="B133" s="159"/>
      <c r="C133" s="86"/>
      <c r="D133" s="184"/>
      <c r="E133" s="158">
        <f t="shared" si="6"/>
        <v>0</v>
      </c>
      <c r="F133" s="166"/>
      <c r="G133" s="167"/>
      <c r="H133" s="167"/>
      <c r="I133" s="167"/>
    </row>
    <row r="134" spans="1:9" ht="15.75" customHeight="1" x14ac:dyDescent="0.3">
      <c r="B134" s="159"/>
      <c r="C134" s="86"/>
      <c r="D134" s="184"/>
      <c r="E134" s="158">
        <f t="shared" si="6"/>
        <v>0</v>
      </c>
      <c r="F134" s="166"/>
      <c r="G134" s="167"/>
      <c r="H134" s="167"/>
      <c r="I134" s="167"/>
    </row>
    <row r="135" spans="1:9" ht="15.75" customHeight="1" x14ac:dyDescent="0.3">
      <c r="B135" s="159"/>
      <c r="C135" s="86"/>
      <c r="D135" s="184"/>
      <c r="E135" s="158">
        <f t="shared" si="6"/>
        <v>0</v>
      </c>
      <c r="F135" s="166"/>
      <c r="G135" s="167"/>
      <c r="H135" s="167"/>
      <c r="I135" s="167"/>
    </row>
    <row r="136" spans="1:9" ht="15.75" customHeight="1" x14ac:dyDescent="0.3">
      <c r="B136" s="159"/>
      <c r="C136" s="86"/>
      <c r="D136" s="184"/>
      <c r="E136" s="158">
        <f t="shared" si="6"/>
        <v>0</v>
      </c>
      <c r="F136" s="166"/>
      <c r="G136" s="167"/>
      <c r="H136" s="167"/>
      <c r="I136" s="167"/>
    </row>
    <row r="137" spans="1:9" ht="15.75" customHeight="1" x14ac:dyDescent="0.3">
      <c r="B137" s="159"/>
      <c r="C137" s="86"/>
      <c r="D137" s="164"/>
      <c r="E137" s="158">
        <f t="shared" si="6"/>
        <v>0</v>
      </c>
      <c r="F137" s="166"/>
      <c r="G137" s="167"/>
      <c r="H137" s="167"/>
      <c r="I137" s="167"/>
    </row>
    <row r="138" spans="1:9" ht="15.75" customHeight="1" x14ac:dyDescent="0.3">
      <c r="B138" s="159"/>
      <c r="C138" s="86"/>
      <c r="D138" s="164"/>
      <c r="E138" s="158">
        <f t="shared" si="6"/>
        <v>0</v>
      </c>
      <c r="F138" s="166"/>
      <c r="G138" s="167"/>
      <c r="H138" s="167"/>
      <c r="I138" s="167"/>
    </row>
    <row r="139" spans="1:9" ht="15.75" customHeight="1" x14ac:dyDescent="0.3">
      <c r="B139" s="159"/>
      <c r="C139" s="86"/>
      <c r="D139" s="164"/>
      <c r="E139" s="158">
        <f t="shared" si="6"/>
        <v>0</v>
      </c>
      <c r="F139" s="166"/>
      <c r="G139" s="167"/>
      <c r="H139" s="167"/>
      <c r="I139" s="167"/>
    </row>
    <row r="140" spans="1:9" ht="15.75" customHeight="1" thickBot="1" x14ac:dyDescent="0.35">
      <c r="B140" s="75"/>
      <c r="C140" s="74"/>
      <c r="D140" s="76"/>
      <c r="E140" s="129">
        <f t="shared" si="6"/>
        <v>0</v>
      </c>
      <c r="F140" s="77"/>
      <c r="G140" s="78"/>
      <c r="H140" s="78"/>
      <c r="I140" s="78"/>
    </row>
    <row r="141" spans="1:9" ht="16.5" thickTop="1" x14ac:dyDescent="0.3">
      <c r="B141" s="58" t="s">
        <v>80</v>
      </c>
      <c r="C141" s="58"/>
      <c r="D141" s="58"/>
      <c r="E141" s="135">
        <f>SUM(E132:E140)</f>
        <v>0</v>
      </c>
      <c r="F141" s="173"/>
      <c r="G141" s="173"/>
      <c r="H141" s="173"/>
      <c r="I141" s="173"/>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7" t="str">
        <f>IF($A$16=0,"",IF(COUNTIFS($A$17:$A$26,B144)=1,1,"nvt"))</f>
        <v/>
      </c>
      <c r="B144" s="226" t="str">
        <f>B23</f>
        <v>Bijdragen in natura</v>
      </c>
      <c r="C144" s="227"/>
      <c r="D144" s="1"/>
      <c r="E144" s="1"/>
      <c r="F144" s="9"/>
      <c r="G144" s="10"/>
      <c r="H144"/>
    </row>
    <row r="145" spans="2:9" ht="18" customHeight="1" x14ac:dyDescent="0.25">
      <c r="B145" s="252" t="e">
        <f>IF(A144=1,VLOOKUP(B144,Alle_Kostensoorten[],2,FALSE),VLOOKUP(A144,Alle_Kostensoorten[],2,FALSE))</f>
        <v>#N/A</v>
      </c>
      <c r="C145" s="252"/>
      <c r="D145" s="252"/>
      <c r="E145" s="252"/>
      <c r="F145" s="252"/>
      <c r="G145" s="252"/>
      <c r="H145" s="252"/>
      <c r="I145" s="252"/>
    </row>
    <row r="146" spans="2:9" ht="9.75" customHeight="1" x14ac:dyDescent="0.3">
      <c r="B146" s="3"/>
      <c r="C146" s="1"/>
      <c r="D146" s="1"/>
      <c r="E146" s="1"/>
      <c r="F146" s="9"/>
      <c r="G146" s="10"/>
      <c r="H146"/>
    </row>
    <row r="147" spans="2:9" ht="16.5" customHeight="1" x14ac:dyDescent="0.3">
      <c r="B147" s="228" t="s">
        <v>2</v>
      </c>
      <c r="C147" s="228" t="s">
        <v>94</v>
      </c>
      <c r="D147" s="229" t="s">
        <v>6</v>
      </c>
      <c r="E147" s="228" t="s">
        <v>0</v>
      </c>
      <c r="F147" s="229" t="s">
        <v>32</v>
      </c>
      <c r="G147" s="229"/>
      <c r="H147" s="229"/>
      <c r="I147" s="229"/>
    </row>
    <row r="148" spans="2:9" ht="15.75" customHeight="1" x14ac:dyDescent="0.3">
      <c r="B148" s="230"/>
      <c r="C148" s="231"/>
      <c r="D148" s="232"/>
      <c r="E148" s="233">
        <f>IF($A$144=1,$D148,0)</f>
        <v>0</v>
      </c>
      <c r="F148" s="234"/>
      <c r="G148" s="234"/>
      <c r="H148" s="234"/>
      <c r="I148" s="234"/>
    </row>
    <row r="149" spans="2:9" ht="15.75" customHeight="1" x14ac:dyDescent="0.3">
      <c r="B149" s="230"/>
      <c r="C149" s="231"/>
      <c r="D149" s="232"/>
      <c r="E149" s="233">
        <f t="shared" ref="E149:E164" si="7">IF($A$144=1,$D149,0)</f>
        <v>0</v>
      </c>
      <c r="F149" s="234"/>
      <c r="G149" s="234"/>
      <c r="H149" s="234"/>
      <c r="I149" s="234"/>
    </row>
    <row r="150" spans="2:9" ht="15.75" customHeight="1" x14ac:dyDescent="0.3">
      <c r="B150" s="230"/>
      <c r="C150" s="231"/>
      <c r="D150" s="232"/>
      <c r="E150" s="233">
        <f t="shared" si="7"/>
        <v>0</v>
      </c>
      <c r="F150" s="234"/>
      <c r="G150" s="234"/>
      <c r="H150" s="234"/>
      <c r="I150" s="234"/>
    </row>
    <row r="151" spans="2:9" ht="15.75" customHeight="1" x14ac:dyDescent="0.3">
      <c r="B151" s="230"/>
      <c r="C151" s="231"/>
      <c r="D151" s="232"/>
      <c r="E151" s="233">
        <f t="shared" si="7"/>
        <v>0</v>
      </c>
      <c r="F151" s="234"/>
      <c r="G151" s="234"/>
      <c r="H151" s="234"/>
      <c r="I151" s="234"/>
    </row>
    <row r="152" spans="2:9" ht="15.75" customHeight="1" x14ac:dyDescent="0.3">
      <c r="B152" s="230"/>
      <c r="C152" s="231"/>
      <c r="D152" s="232"/>
      <c r="E152" s="233">
        <f t="shared" si="7"/>
        <v>0</v>
      </c>
      <c r="F152" s="234"/>
      <c r="G152" s="234"/>
      <c r="H152" s="234"/>
      <c r="I152" s="234"/>
    </row>
    <row r="153" spans="2:9" ht="15.75" customHeight="1" x14ac:dyDescent="0.3">
      <c r="B153" s="230"/>
      <c r="C153" s="231"/>
      <c r="D153" s="232"/>
      <c r="E153" s="233">
        <f t="shared" si="7"/>
        <v>0</v>
      </c>
      <c r="F153" s="234"/>
      <c r="G153" s="234"/>
      <c r="H153" s="234"/>
      <c r="I153" s="234"/>
    </row>
    <row r="154" spans="2:9" ht="15.75" customHeight="1" x14ac:dyDescent="0.3">
      <c r="B154" s="230"/>
      <c r="C154" s="231"/>
      <c r="D154" s="232"/>
      <c r="E154" s="233">
        <f t="shared" si="7"/>
        <v>0</v>
      </c>
      <c r="F154" s="234"/>
      <c r="G154" s="234"/>
      <c r="H154" s="234"/>
      <c r="I154" s="234"/>
    </row>
    <row r="155" spans="2:9" ht="15.75" customHeight="1" x14ac:dyDescent="0.3">
      <c r="B155" s="230"/>
      <c r="C155" s="231"/>
      <c r="D155" s="232"/>
      <c r="E155" s="233">
        <f t="shared" si="7"/>
        <v>0</v>
      </c>
      <c r="F155" s="234"/>
      <c r="G155" s="234"/>
      <c r="H155" s="234"/>
      <c r="I155" s="234"/>
    </row>
    <row r="156" spans="2:9" ht="15.75" customHeight="1" x14ac:dyDescent="0.3">
      <c r="B156" s="230"/>
      <c r="C156" s="231"/>
      <c r="D156" s="232"/>
      <c r="E156" s="233">
        <f t="shared" si="7"/>
        <v>0</v>
      </c>
      <c r="F156" s="234"/>
      <c r="G156" s="234"/>
      <c r="H156" s="234"/>
      <c r="I156" s="234"/>
    </row>
    <row r="157" spans="2:9" ht="15.75" customHeight="1" x14ac:dyDescent="0.3">
      <c r="B157" s="230"/>
      <c r="C157" s="231"/>
      <c r="D157" s="232"/>
      <c r="E157" s="233">
        <f t="shared" si="7"/>
        <v>0</v>
      </c>
      <c r="F157" s="234"/>
      <c r="G157" s="234"/>
      <c r="H157" s="234"/>
      <c r="I157" s="234"/>
    </row>
    <row r="158" spans="2:9" ht="15.75" customHeight="1" x14ac:dyDescent="0.3">
      <c r="B158" s="230"/>
      <c r="C158" s="231"/>
      <c r="D158" s="232"/>
      <c r="E158" s="233">
        <f t="shared" si="7"/>
        <v>0</v>
      </c>
      <c r="F158" s="234"/>
      <c r="G158" s="234"/>
      <c r="H158" s="234"/>
      <c r="I158" s="234"/>
    </row>
    <row r="159" spans="2:9" ht="15.75" customHeight="1" x14ac:dyDescent="0.3">
      <c r="B159" s="230"/>
      <c r="C159" s="231"/>
      <c r="D159" s="232"/>
      <c r="E159" s="233">
        <f t="shared" si="7"/>
        <v>0</v>
      </c>
      <c r="F159" s="234"/>
      <c r="G159" s="234"/>
      <c r="H159" s="234"/>
      <c r="I159" s="234"/>
    </row>
    <row r="160" spans="2:9" ht="15.75" customHeight="1" x14ac:dyDescent="0.3">
      <c r="B160" s="230"/>
      <c r="C160" s="231"/>
      <c r="D160" s="232"/>
      <c r="E160" s="233">
        <f t="shared" si="7"/>
        <v>0</v>
      </c>
      <c r="F160" s="234"/>
      <c r="G160" s="234"/>
      <c r="H160" s="234"/>
      <c r="I160" s="234"/>
    </row>
    <row r="161" spans="1:9" ht="15.75" customHeight="1" x14ac:dyDescent="0.3">
      <c r="B161" s="230"/>
      <c r="C161" s="231"/>
      <c r="D161" s="232"/>
      <c r="E161" s="233">
        <f t="shared" si="7"/>
        <v>0</v>
      </c>
      <c r="F161" s="234"/>
      <c r="G161" s="234"/>
      <c r="H161" s="234"/>
      <c r="I161" s="234"/>
    </row>
    <row r="162" spans="1:9" ht="15.75" customHeight="1" x14ac:dyDescent="0.3">
      <c r="B162" s="230"/>
      <c r="C162" s="231"/>
      <c r="D162" s="232"/>
      <c r="E162" s="233">
        <f t="shared" si="7"/>
        <v>0</v>
      </c>
      <c r="F162" s="234"/>
      <c r="G162" s="234"/>
      <c r="H162" s="234"/>
      <c r="I162" s="234"/>
    </row>
    <row r="163" spans="1:9" ht="15.75" customHeight="1" x14ac:dyDescent="0.3">
      <c r="B163" s="230"/>
      <c r="C163" s="231"/>
      <c r="D163" s="232"/>
      <c r="E163" s="233">
        <f t="shared" si="7"/>
        <v>0</v>
      </c>
      <c r="F163" s="234"/>
      <c r="G163" s="234"/>
      <c r="H163" s="234"/>
      <c r="I163" s="234"/>
    </row>
    <row r="164" spans="1:9" ht="15.75" customHeight="1" x14ac:dyDescent="0.3">
      <c r="B164" s="230"/>
      <c r="C164" s="231"/>
      <c r="D164" s="232"/>
      <c r="E164" s="233">
        <f t="shared" si="7"/>
        <v>0</v>
      </c>
      <c r="F164" s="234"/>
      <c r="G164" s="234"/>
      <c r="H164" s="234"/>
      <c r="I164" s="234"/>
    </row>
    <row r="165" spans="1:9" ht="16.350000000000001" customHeight="1" x14ac:dyDescent="0.3">
      <c r="B165" s="228" t="s">
        <v>80</v>
      </c>
      <c r="C165" s="228"/>
      <c r="D165" s="228"/>
      <c r="E165" s="233">
        <f>SUM(E148:E164)</f>
        <v>0</v>
      </c>
      <c r="F165" s="235"/>
      <c r="G165" s="235"/>
      <c r="H165" s="235"/>
      <c r="I165" s="235"/>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7" t="str">
        <f>IF($A$16=0,"",IF(COUNTIFS($A$17:$A$26,B168)=1,1,"nvt"))</f>
        <v/>
      </c>
      <c r="B168" s="37" t="str">
        <f>B24</f>
        <v>Afschrijvingskosten</v>
      </c>
      <c r="C168" s="37"/>
      <c r="D168" s="1"/>
      <c r="E168" s="1"/>
      <c r="F168" s="9"/>
      <c r="G168" s="8"/>
      <c r="H168"/>
    </row>
    <row r="169" spans="1:9" ht="15" customHeight="1" x14ac:dyDescent="0.25">
      <c r="B169" s="245" t="e">
        <f>IF(A168=1,VLOOKUP(B168,Alle_Kostensoorten[],2,FALSE),VLOOKUP(A168,Alle_Kostensoorten[],2,FALSE))</f>
        <v>#N/A</v>
      </c>
      <c r="C169" s="245"/>
      <c r="D169" s="245"/>
      <c r="E169" s="245"/>
      <c r="F169" s="245"/>
      <c r="G169" s="245"/>
      <c r="H169" s="245"/>
      <c r="I169" s="245"/>
    </row>
    <row r="170" spans="1:9" ht="9.75" customHeight="1" x14ac:dyDescent="0.3">
      <c r="B170" s="3"/>
      <c r="C170" s="1"/>
      <c r="D170" s="1"/>
      <c r="E170" s="1"/>
      <c r="F170" s="9"/>
      <c r="G170" s="8"/>
      <c r="H170"/>
    </row>
    <row r="171" spans="1:9" ht="48.75" customHeight="1" thickBot="1" x14ac:dyDescent="0.35">
      <c r="B171" s="191" t="s">
        <v>2</v>
      </c>
      <c r="C171" s="192" t="s">
        <v>90</v>
      </c>
      <c r="D171" s="192" t="s">
        <v>3</v>
      </c>
      <c r="E171" s="192" t="s">
        <v>117</v>
      </c>
      <c r="F171" s="192" t="s">
        <v>4</v>
      </c>
      <c r="G171" s="192" t="s">
        <v>104</v>
      </c>
      <c r="H171" s="192" t="s">
        <v>5</v>
      </c>
      <c r="I171" s="192" t="s">
        <v>0</v>
      </c>
    </row>
    <row r="172" spans="1:9" ht="15.75" customHeight="1" thickTop="1" x14ac:dyDescent="0.3">
      <c r="B172" s="182"/>
      <c r="C172" s="188"/>
      <c r="D172" s="189"/>
      <c r="E172" s="189"/>
      <c r="F172" s="186"/>
      <c r="G172" s="186"/>
      <c r="H172" s="190"/>
      <c r="I172" s="157">
        <f>IFERROR(IF($A$168=1,(D172-E172)*(G172/F172)*H172,0),0)</f>
        <v>0</v>
      </c>
    </row>
    <row r="173" spans="1:9" ht="15.75" customHeight="1" x14ac:dyDescent="0.3">
      <c r="B173" s="159"/>
      <c r="C173" s="160"/>
      <c r="D173" s="161"/>
      <c r="E173" s="161"/>
      <c r="F173" s="162"/>
      <c r="G173" s="162"/>
      <c r="H173" s="163"/>
      <c r="I173" s="158">
        <f t="shared" ref="I173:I179" si="8">IFERROR(IF($A$168=1,(D173-E173)*(G173/F173)*H173,0),0)</f>
        <v>0</v>
      </c>
    </row>
    <row r="174" spans="1:9" ht="15.75" customHeight="1" x14ac:dyDescent="0.3">
      <c r="B174" s="159"/>
      <c r="C174" s="160"/>
      <c r="D174" s="161"/>
      <c r="E174" s="161"/>
      <c r="F174" s="162"/>
      <c r="G174" s="162"/>
      <c r="H174" s="163"/>
      <c r="I174" s="158">
        <f t="shared" si="8"/>
        <v>0</v>
      </c>
    </row>
    <row r="175" spans="1:9" ht="15.75" customHeight="1" x14ac:dyDescent="0.3">
      <c r="B175" s="159"/>
      <c r="C175" s="160"/>
      <c r="D175" s="161"/>
      <c r="E175" s="161"/>
      <c r="F175" s="162"/>
      <c r="G175" s="162"/>
      <c r="H175" s="163"/>
      <c r="I175" s="158">
        <f t="shared" si="8"/>
        <v>0</v>
      </c>
    </row>
    <row r="176" spans="1:9" ht="15.75" customHeight="1" x14ac:dyDescent="0.3">
      <c r="B176" s="159"/>
      <c r="C176" s="160"/>
      <c r="D176" s="161"/>
      <c r="E176" s="161"/>
      <c r="F176" s="162"/>
      <c r="G176" s="162"/>
      <c r="H176" s="163"/>
      <c r="I176" s="158">
        <f t="shared" si="8"/>
        <v>0</v>
      </c>
    </row>
    <row r="177" spans="1:9" ht="15.75" customHeight="1" x14ac:dyDescent="0.3">
      <c r="B177" s="159"/>
      <c r="C177" s="160"/>
      <c r="D177" s="161"/>
      <c r="E177" s="161"/>
      <c r="F177" s="162"/>
      <c r="G177" s="162"/>
      <c r="H177" s="163"/>
      <c r="I177" s="158">
        <f t="shared" si="8"/>
        <v>0</v>
      </c>
    </row>
    <row r="178" spans="1:9" ht="15.75" customHeight="1" x14ac:dyDescent="0.3">
      <c r="B178" s="159"/>
      <c r="C178" s="160"/>
      <c r="D178" s="161"/>
      <c r="E178" s="161"/>
      <c r="F178" s="162"/>
      <c r="G178" s="162"/>
      <c r="H178" s="163"/>
      <c r="I178" s="158">
        <f t="shared" si="8"/>
        <v>0</v>
      </c>
    </row>
    <row r="179" spans="1:9" ht="15.75" customHeight="1" thickBot="1" x14ac:dyDescent="0.35">
      <c r="B179" s="75"/>
      <c r="C179" s="79"/>
      <c r="D179" s="80"/>
      <c r="E179" s="80"/>
      <c r="F179" s="115"/>
      <c r="G179" s="115"/>
      <c r="H179" s="109"/>
      <c r="I179" s="129">
        <f t="shared" si="8"/>
        <v>0</v>
      </c>
    </row>
    <row r="180" spans="1:9" ht="16.5" thickTop="1" x14ac:dyDescent="0.3">
      <c r="B180" s="58" t="s">
        <v>80</v>
      </c>
      <c r="C180" s="58"/>
      <c r="D180" s="58"/>
      <c r="E180" s="58"/>
      <c r="F180" s="58"/>
      <c r="G180" s="58"/>
      <c r="H180" s="173"/>
      <c r="I180" s="135">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7" t="str">
        <f>IF($A$16=0,"",IF(COUNTIFS($A$17:$A$26,B183)=1,1,"nvt"))</f>
        <v/>
      </c>
      <c r="B183" s="127" t="str">
        <f>B25</f>
        <v>Overige kosten</v>
      </c>
      <c r="C183" s="37"/>
      <c r="D183"/>
      <c r="E183"/>
      <c r="F183"/>
      <c r="G183"/>
      <c r="H183"/>
    </row>
    <row r="184" spans="1:9" ht="14.25" customHeight="1" x14ac:dyDescent="0.25">
      <c r="B184" s="245" t="str">
        <f>IF(A183="nvt",VLOOKUP(A183,Alle_Kostensoorten[],2,FALSE),VLOOKUP(B183,Alle_Kostensoorten[],2,FALSE))</f>
        <v>Toelichting: Zie voor berekening tabblad 'Instructie'</v>
      </c>
      <c r="C184" s="245"/>
      <c r="D184" s="245"/>
      <c r="E184" s="245"/>
      <c r="F184" s="245"/>
      <c r="G184" s="245"/>
      <c r="H184" s="245"/>
      <c r="I184" s="245"/>
    </row>
    <row r="185" spans="1:9" ht="9" customHeight="1" x14ac:dyDescent="0.3">
      <c r="B185" s="3"/>
      <c r="C185" s="4"/>
      <c r="D185"/>
      <c r="E185"/>
      <c r="F185"/>
      <c r="G185"/>
      <c r="H185"/>
    </row>
    <row r="186" spans="1:9" ht="16.5" thickBot="1" x14ac:dyDescent="0.35">
      <c r="B186" s="156" t="s">
        <v>2</v>
      </c>
      <c r="C186" s="110" t="s">
        <v>94</v>
      </c>
      <c r="D186" s="110" t="s">
        <v>123</v>
      </c>
      <c r="E186" s="110" t="s">
        <v>116</v>
      </c>
      <c r="F186" s="155" t="s">
        <v>0</v>
      </c>
      <c r="G186" s="110" t="s">
        <v>32</v>
      </c>
      <c r="H186" s="193"/>
      <c r="I186" s="193"/>
    </row>
    <row r="187" spans="1:9" ht="15.75" customHeight="1" thickTop="1" x14ac:dyDescent="0.3">
      <c r="B187" s="198"/>
      <c r="C187" s="183"/>
      <c r="D187" s="183"/>
      <c r="E187" s="186"/>
      <c r="F187" s="157">
        <f>IF($A$183=1,$E187*$D187,0)</f>
        <v>0</v>
      </c>
      <c r="G187" s="183"/>
      <c r="H187" s="187"/>
      <c r="I187" s="187"/>
    </row>
    <row r="188" spans="1:9" ht="15.75" customHeight="1" x14ac:dyDescent="0.3">
      <c r="B188" s="170"/>
      <c r="C188" s="86"/>
      <c r="D188" s="183"/>
      <c r="E188" s="186"/>
      <c r="F188" s="158">
        <f t="shared" ref="F188:F202" si="9">IF($A$183=1,$E188*$D188,0)</f>
        <v>0</v>
      </c>
      <c r="G188" s="183"/>
      <c r="H188" s="165"/>
      <c r="I188" s="165"/>
    </row>
    <row r="189" spans="1:9" ht="15.75" customHeight="1" x14ac:dyDescent="0.3">
      <c r="B189" s="170"/>
      <c r="C189" s="86"/>
      <c r="D189" s="183"/>
      <c r="E189" s="186"/>
      <c r="F189" s="158">
        <f t="shared" si="9"/>
        <v>0</v>
      </c>
      <c r="G189" s="183"/>
      <c r="H189" s="165"/>
      <c r="I189" s="165"/>
    </row>
    <row r="190" spans="1:9" ht="15.75" customHeight="1" x14ac:dyDescent="0.3">
      <c r="B190" s="170"/>
      <c r="C190" s="86"/>
      <c r="D190" s="183"/>
      <c r="E190" s="186"/>
      <c r="F190" s="158">
        <f t="shared" si="9"/>
        <v>0</v>
      </c>
      <c r="G190" s="183"/>
      <c r="H190" s="165"/>
      <c r="I190" s="165"/>
    </row>
    <row r="191" spans="1:9" ht="15.75" customHeight="1" x14ac:dyDescent="0.3">
      <c r="B191" s="170"/>
      <c r="C191" s="86"/>
      <c r="D191" s="183"/>
      <c r="E191" s="186"/>
      <c r="F191" s="158">
        <f t="shared" si="9"/>
        <v>0</v>
      </c>
      <c r="G191" s="183"/>
      <c r="H191" s="165"/>
      <c r="I191" s="165"/>
    </row>
    <row r="192" spans="1:9" ht="15.75" customHeight="1" x14ac:dyDescent="0.3">
      <c r="B192" s="170"/>
      <c r="C192" s="86"/>
      <c r="D192" s="183"/>
      <c r="E192" s="186"/>
      <c r="F192" s="158">
        <f t="shared" si="9"/>
        <v>0</v>
      </c>
      <c r="G192" s="183"/>
      <c r="H192" s="165"/>
      <c r="I192" s="165"/>
    </row>
    <row r="193" spans="1:9" ht="15.75" customHeight="1" x14ac:dyDescent="0.3">
      <c r="B193" s="170"/>
      <c r="C193" s="86"/>
      <c r="D193" s="86"/>
      <c r="E193" s="162"/>
      <c r="F193" s="158">
        <f t="shared" si="9"/>
        <v>0</v>
      </c>
      <c r="G193" s="86"/>
      <c r="H193" s="165"/>
      <c r="I193" s="165"/>
    </row>
    <row r="194" spans="1:9" ht="15.75" customHeight="1" x14ac:dyDescent="0.3">
      <c r="B194" s="170"/>
      <c r="C194" s="86"/>
      <c r="D194" s="86"/>
      <c r="E194" s="162"/>
      <c r="F194" s="158">
        <f t="shared" si="9"/>
        <v>0</v>
      </c>
      <c r="G194" s="86"/>
      <c r="H194" s="165"/>
      <c r="I194" s="165"/>
    </row>
    <row r="195" spans="1:9" ht="15.75" customHeight="1" x14ac:dyDescent="0.3">
      <c r="B195" s="170"/>
      <c r="C195" s="86"/>
      <c r="D195" s="86"/>
      <c r="E195" s="162"/>
      <c r="F195" s="158">
        <f t="shared" si="9"/>
        <v>0</v>
      </c>
      <c r="G195" s="86"/>
      <c r="H195" s="165"/>
      <c r="I195" s="165"/>
    </row>
    <row r="196" spans="1:9" ht="15.75" customHeight="1" x14ac:dyDescent="0.3">
      <c r="B196" s="170"/>
      <c r="C196" s="86"/>
      <c r="D196" s="86"/>
      <c r="E196" s="162"/>
      <c r="F196" s="158">
        <f t="shared" si="9"/>
        <v>0</v>
      </c>
      <c r="G196" s="86"/>
      <c r="H196" s="165"/>
      <c r="I196" s="165"/>
    </row>
    <row r="197" spans="1:9" ht="15.75" customHeight="1" x14ac:dyDescent="0.3">
      <c r="B197" s="170"/>
      <c r="C197" s="86"/>
      <c r="D197" s="86"/>
      <c r="E197" s="162"/>
      <c r="F197" s="158">
        <f t="shared" si="9"/>
        <v>0</v>
      </c>
      <c r="G197" s="86"/>
      <c r="H197" s="165"/>
      <c r="I197" s="165"/>
    </row>
    <row r="198" spans="1:9" ht="15.75" customHeight="1" x14ac:dyDescent="0.3">
      <c r="B198" s="170"/>
      <c r="C198" s="86"/>
      <c r="D198" s="86"/>
      <c r="E198" s="162"/>
      <c r="F198" s="158">
        <f t="shared" si="9"/>
        <v>0</v>
      </c>
      <c r="G198" s="86"/>
      <c r="H198" s="165"/>
      <c r="I198" s="165"/>
    </row>
    <row r="199" spans="1:9" ht="15.75" customHeight="1" x14ac:dyDescent="0.3">
      <c r="B199" s="170"/>
      <c r="C199" s="86"/>
      <c r="D199" s="86"/>
      <c r="E199" s="162"/>
      <c r="F199" s="158">
        <f t="shared" si="9"/>
        <v>0</v>
      </c>
      <c r="G199" s="86"/>
      <c r="H199" s="165"/>
      <c r="I199" s="165"/>
    </row>
    <row r="200" spans="1:9" ht="15.75" customHeight="1" x14ac:dyDescent="0.3">
      <c r="B200" s="170"/>
      <c r="C200" s="86"/>
      <c r="D200" s="86"/>
      <c r="E200" s="162"/>
      <c r="F200" s="158">
        <f t="shared" si="9"/>
        <v>0</v>
      </c>
      <c r="G200" s="86"/>
      <c r="H200" s="165"/>
      <c r="I200" s="165"/>
    </row>
    <row r="201" spans="1:9" ht="15.75" customHeight="1" x14ac:dyDescent="0.3">
      <c r="B201" s="170"/>
      <c r="C201" s="86"/>
      <c r="D201" s="86"/>
      <c r="E201" s="162"/>
      <c r="F201" s="158">
        <f t="shared" si="9"/>
        <v>0</v>
      </c>
      <c r="G201" s="86"/>
      <c r="H201" s="165"/>
      <c r="I201" s="165"/>
    </row>
    <row r="202" spans="1:9" ht="15.75" customHeight="1" thickBot="1" x14ac:dyDescent="0.35">
      <c r="B202" s="73"/>
      <c r="C202" s="74"/>
      <c r="D202" s="74"/>
      <c r="E202" s="115"/>
      <c r="F202" s="129">
        <f t="shared" si="9"/>
        <v>0</v>
      </c>
      <c r="G202" s="74"/>
      <c r="H202" s="165"/>
      <c r="I202" s="165"/>
    </row>
    <row r="203" spans="1:9" ht="16.5" thickTop="1" x14ac:dyDescent="0.3">
      <c r="B203" s="171" t="s">
        <v>80</v>
      </c>
      <c r="C203" s="171"/>
      <c r="D203" s="171"/>
      <c r="E203" s="172"/>
      <c r="F203" s="135">
        <f>SUM(F187:F202)</f>
        <v>0</v>
      </c>
      <c r="G203" s="171"/>
      <c r="H203" s="171"/>
      <c r="I203" s="171"/>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7" t="str">
        <f>IF($A$16=0,"",IF(COUNTIFS($A$17:$A$26,B206)=1,1,"nvt"))</f>
        <v/>
      </c>
      <c r="B206" s="127" t="str">
        <f>B26</f>
        <v>Forfait 40% voor overige kosten</v>
      </c>
      <c r="C206" s="37"/>
      <c r="D206" s="37"/>
      <c r="E206" s="1"/>
      <c r="F206" s="7"/>
      <c r="G206" s="8"/>
      <c r="H206"/>
    </row>
    <row r="207" spans="1:9" ht="14.25" customHeight="1" x14ac:dyDescent="0.25">
      <c r="B207" s="245" t="str">
        <f>IF(A206="nvt",VLOOKUP(A206,Alle_Kostensoorten[],2,FALSE),VLOOKUP(B206,Alle_Kostensoorten[],2,FALSE))</f>
        <v>Toelichting: Dit forfait wordt automatisch berekend over de 'Loonkosten plus vast % (44,2%)' en 'Vast uurtarief eigen arbeid - € 43'. U hoeft deze tabel niet zelf in te vullen.</v>
      </c>
      <c r="C207" s="245"/>
      <c r="D207" s="245"/>
      <c r="E207" s="245"/>
      <c r="F207" s="245"/>
      <c r="G207" s="245"/>
      <c r="H207" s="245"/>
      <c r="I207" s="245"/>
    </row>
    <row r="208" spans="1:9" ht="9.75" customHeight="1" x14ac:dyDescent="0.3">
      <c r="B208" s="1"/>
      <c r="C208" s="1"/>
      <c r="D208" s="1"/>
      <c r="E208" s="1"/>
      <c r="F208" s="7"/>
      <c r="G208" s="8"/>
      <c r="H208"/>
    </row>
    <row r="209" spans="2:9" ht="16.5" thickBot="1" x14ac:dyDescent="0.35">
      <c r="B209" s="156" t="s">
        <v>2</v>
      </c>
      <c r="C209" s="155" t="s">
        <v>0</v>
      </c>
      <c r="D209"/>
      <c r="E209"/>
      <c r="F209"/>
      <c r="G209"/>
      <c r="H209"/>
    </row>
    <row r="210" spans="2:9" ht="15.75" customHeight="1" thickTop="1" x14ac:dyDescent="0.3">
      <c r="B210" s="221" t="str">
        <f>Hulpblad!V2</f>
        <v xml:space="preserve"> </v>
      </c>
      <c r="C210" s="157">
        <f>IF(AND($A$206=1,B210&lt;&gt;"",B210&lt;&gt;" "),(SUMIFS($G$59:$G$73,$B$59:$B$73,$B210)+SUMIFS($E$115:$E$124,$B$115:$B$124,$B210))*0.4,0)</f>
        <v>0</v>
      </c>
      <c r="D210"/>
      <c r="E210"/>
      <c r="F210"/>
      <c r="G210"/>
      <c r="H210"/>
    </row>
    <row r="211" spans="2:9" ht="15.75" customHeight="1" x14ac:dyDescent="0.3">
      <c r="B211" s="222" t="str">
        <f>Hulpblad!V3</f>
        <v xml:space="preserve"> </v>
      </c>
      <c r="C211" s="158">
        <f t="shared" ref="C211:C219" si="10">IF(AND($A$206=1,B211&lt;&gt;"",B211&lt;&gt;" "),(SUMIFS($G$59:$G$73,$B$59:$B$73,$B211)+SUMIFS($E$115:$E$124,$B$115:$B$124,$B211))*0.4,0)</f>
        <v>0</v>
      </c>
      <c r="D211"/>
      <c r="E211"/>
      <c r="F211"/>
      <c r="G211"/>
      <c r="H211"/>
    </row>
    <row r="212" spans="2:9" ht="15.75" customHeight="1" x14ac:dyDescent="0.3">
      <c r="B212" s="222" t="str">
        <f>Hulpblad!V4</f>
        <v xml:space="preserve"> </v>
      </c>
      <c r="C212" s="158">
        <f t="shared" si="10"/>
        <v>0</v>
      </c>
      <c r="D212"/>
      <c r="E212"/>
      <c r="F212"/>
      <c r="G212"/>
      <c r="H212"/>
    </row>
    <row r="213" spans="2:9" ht="15.75" customHeight="1" x14ac:dyDescent="0.3">
      <c r="B213" s="222" t="str">
        <f>Hulpblad!V5</f>
        <v xml:space="preserve"> </v>
      </c>
      <c r="C213" s="158">
        <f t="shared" si="10"/>
        <v>0</v>
      </c>
      <c r="D213"/>
      <c r="E213"/>
      <c r="F213"/>
      <c r="G213"/>
      <c r="H213"/>
    </row>
    <row r="214" spans="2:9" ht="15.75" customHeight="1" x14ac:dyDescent="0.3">
      <c r="B214" s="222" t="str">
        <f>Hulpblad!V6</f>
        <v xml:space="preserve"> </v>
      </c>
      <c r="C214" s="158">
        <f t="shared" si="10"/>
        <v>0</v>
      </c>
      <c r="D214"/>
      <c r="E214"/>
      <c r="F214"/>
      <c r="G214"/>
      <c r="H214"/>
    </row>
    <row r="215" spans="2:9" ht="15.75" customHeight="1" x14ac:dyDescent="0.3">
      <c r="B215" s="222" t="str">
        <f>Hulpblad!V7</f>
        <v xml:space="preserve"> </v>
      </c>
      <c r="C215" s="158">
        <f t="shared" si="10"/>
        <v>0</v>
      </c>
      <c r="D215"/>
      <c r="E215"/>
      <c r="F215"/>
      <c r="G215"/>
      <c r="H215"/>
    </row>
    <row r="216" spans="2:9" ht="15.75" customHeight="1" x14ac:dyDescent="0.3">
      <c r="B216" s="222" t="str">
        <f>Hulpblad!V8</f>
        <v xml:space="preserve"> </v>
      </c>
      <c r="C216" s="158">
        <f t="shared" si="10"/>
        <v>0</v>
      </c>
      <c r="D216"/>
      <c r="E216"/>
      <c r="F216"/>
      <c r="G216"/>
      <c r="H216"/>
    </row>
    <row r="217" spans="2:9" ht="15.75" customHeight="1" x14ac:dyDescent="0.3">
      <c r="B217" s="222" t="str">
        <f>Hulpblad!V9</f>
        <v xml:space="preserve"> </v>
      </c>
      <c r="C217" s="158">
        <f t="shared" si="10"/>
        <v>0</v>
      </c>
      <c r="D217"/>
      <c r="E217"/>
      <c r="F217"/>
      <c r="G217"/>
      <c r="H217"/>
    </row>
    <row r="218" spans="2:9" ht="15.75" customHeight="1" x14ac:dyDescent="0.3">
      <c r="B218" s="222" t="str">
        <f>Hulpblad!V10</f>
        <v xml:space="preserve"> </v>
      </c>
      <c r="C218" s="158">
        <f t="shared" si="10"/>
        <v>0</v>
      </c>
      <c r="D218"/>
      <c r="E218"/>
      <c r="F218"/>
      <c r="G218"/>
      <c r="H218"/>
    </row>
    <row r="219" spans="2:9" ht="15.75" customHeight="1" thickBot="1" x14ac:dyDescent="0.35">
      <c r="B219" s="222" t="str">
        <f>Hulpblad!V11</f>
        <v xml:space="preserve"> </v>
      </c>
      <c r="C219" s="158">
        <f t="shared" si="10"/>
        <v>0</v>
      </c>
      <c r="D219"/>
      <c r="E219"/>
      <c r="F219"/>
      <c r="G219"/>
      <c r="H219"/>
    </row>
    <row r="220" spans="2:9" ht="16.5" thickTop="1" x14ac:dyDescent="0.3">
      <c r="B220" s="223" t="s">
        <v>80</v>
      </c>
      <c r="C220" s="135">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50" t="s">
        <v>45</v>
      </c>
      <c r="C224" s="250"/>
      <c r="D224" s="250"/>
      <c r="E224" s="250"/>
      <c r="F224" s="250"/>
      <c r="G224" s="250"/>
      <c r="H224" s="250"/>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51" t="s">
        <v>105</v>
      </c>
      <c r="C227" s="251"/>
      <c r="D227" s="251"/>
      <c r="E227" s="251"/>
      <c r="F227" s="251"/>
      <c r="G227" s="251"/>
      <c r="H227" s="251"/>
      <c r="I227" s="251"/>
    </row>
    <row r="228" spans="2:9" x14ac:dyDescent="0.3">
      <c r="B228" s="3"/>
      <c r="C228" s="10"/>
      <c r="D228" s="10"/>
      <c r="E228" s="10"/>
      <c r="F228" s="9"/>
      <c r="G228" s="10"/>
      <c r="H228"/>
    </row>
    <row r="229" spans="2:9" ht="15.6" customHeight="1" thickBot="1" x14ac:dyDescent="0.35">
      <c r="B229" s="38" t="s">
        <v>37</v>
      </c>
      <c r="C229" s="39" t="s">
        <v>6</v>
      </c>
      <c r="D229" s="39" t="s">
        <v>34</v>
      </c>
      <c r="E229" s="113" t="s">
        <v>46</v>
      </c>
      <c r="F229" s="112"/>
      <c r="G229" s="112"/>
      <c r="H229" s="112"/>
      <c r="I229" s="112"/>
    </row>
    <row r="230" spans="2:9" ht="15.75" customHeight="1" thickTop="1" x14ac:dyDescent="0.3">
      <c r="B230" s="44" t="s">
        <v>155</v>
      </c>
      <c r="C230" s="81"/>
      <c r="D230" s="130">
        <f>IFERROR(C230/$C$238,0)</f>
        <v>0</v>
      </c>
      <c r="E230" s="83"/>
      <c r="F230" s="84"/>
      <c r="G230" s="84"/>
      <c r="H230" s="84"/>
      <c r="I230" s="85"/>
    </row>
    <row r="231" spans="2:9" ht="31.5" customHeight="1" x14ac:dyDescent="0.3">
      <c r="B231" s="201" t="s">
        <v>125</v>
      </c>
      <c r="C231" s="81"/>
      <c r="D231" s="130">
        <f>IFERROR(C231/$C$238,0)</f>
        <v>0</v>
      </c>
      <c r="E231" s="183"/>
      <c r="F231" s="185"/>
      <c r="G231" s="185"/>
      <c r="H231" s="185"/>
      <c r="I231" s="200"/>
    </row>
    <row r="232" spans="2:9" ht="15.75" customHeight="1" x14ac:dyDescent="0.3">
      <c r="B232" s="44" t="s">
        <v>88</v>
      </c>
      <c r="C232" s="81"/>
      <c r="D232" s="130">
        <f t="shared" ref="D232:D236" si="11">IFERROR(C232/$C$238,0)</f>
        <v>0</v>
      </c>
      <c r="E232" s="86"/>
      <c r="F232" s="87"/>
      <c r="G232" s="87"/>
      <c r="H232" s="87"/>
      <c r="I232" s="88"/>
    </row>
    <row r="233" spans="2:9" ht="15.75" customHeight="1" x14ac:dyDescent="0.3">
      <c r="B233" s="44" t="s">
        <v>89</v>
      </c>
      <c r="C233" s="81"/>
      <c r="D233" s="130">
        <f t="shared" si="11"/>
        <v>0</v>
      </c>
      <c r="E233" s="86"/>
      <c r="F233" s="87"/>
      <c r="G233" s="87"/>
      <c r="H233" s="87"/>
      <c r="I233" s="88"/>
    </row>
    <row r="234" spans="2:9" ht="15.75" customHeight="1" x14ac:dyDescent="0.3">
      <c r="B234" s="44" t="s">
        <v>38</v>
      </c>
      <c r="C234" s="81"/>
      <c r="D234" s="130">
        <f t="shared" si="11"/>
        <v>0</v>
      </c>
      <c r="E234" s="86"/>
      <c r="F234" s="87"/>
      <c r="G234" s="87"/>
      <c r="H234" s="87"/>
      <c r="I234" s="88"/>
    </row>
    <row r="235" spans="2:9" ht="15.75" customHeight="1" thickBot="1" x14ac:dyDescent="0.35">
      <c r="B235" s="45" t="s">
        <v>39</v>
      </c>
      <c r="C235" s="82"/>
      <c r="D235" s="131">
        <f t="shared" si="11"/>
        <v>0</v>
      </c>
      <c r="E235" s="89"/>
      <c r="F235" s="90"/>
      <c r="G235" s="90"/>
      <c r="H235" s="90"/>
      <c r="I235" s="91"/>
    </row>
    <row r="236" spans="2:9" ht="17.25" thickTop="1" thickBot="1" x14ac:dyDescent="0.35">
      <c r="B236" s="59" t="s">
        <v>1</v>
      </c>
      <c r="C236" s="132">
        <f>SUM(C230:C235)</f>
        <v>0</v>
      </c>
      <c r="D236" s="133">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4">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4"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18" t="s">
        <v>136</v>
      </c>
      <c r="H2" t="s">
        <v>164</v>
      </c>
      <c r="I2">
        <v>1</v>
      </c>
      <c r="K2" s="151" t="str">
        <f>Alle_Kostensoorten[[#This Row],[Kostensoorten]]</f>
        <v>Loonkosten plus vast % (44,2% + 15%)</v>
      </c>
      <c r="L2" s="151" t="str">
        <f>Alle_Kostensoorten[[#This Row],[Kostensoorten]]</f>
        <v>Loonkosten plus vast % (44,2% + 15%)</v>
      </c>
      <c r="M2" s="1"/>
      <c r="N2" s="1"/>
      <c r="O2" s="1"/>
      <c r="P2" s="1"/>
      <c r="R2" t="s">
        <v>150</v>
      </c>
      <c r="S2" s="152"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4" t="str">
        <f>IF(AND(Projectinformatie!B10="",Projectinformatie!C10="")," ",CONCATENATE(Projectinformatie!B10," - ",Projectinformatie!C10))</f>
        <v xml:space="preserve"> </v>
      </c>
    </row>
    <row r="3" spans="1:22" ht="15.75" x14ac:dyDescent="0.3">
      <c r="A3" t="s">
        <v>107</v>
      </c>
      <c r="C3" t="s">
        <v>47</v>
      </c>
      <c r="E3" t="s">
        <v>100</v>
      </c>
      <c r="G3" s="218" t="s">
        <v>137</v>
      </c>
      <c r="H3" t="s">
        <v>164</v>
      </c>
      <c r="I3">
        <v>2</v>
      </c>
      <c r="K3" s="151"/>
      <c r="L3" s="151"/>
      <c r="M3" s="151" t="str">
        <f>Alle_Kostensoorten[[#This Row],[Kostensoorten]]</f>
        <v>Loonkosten plus vast % (44,2%)</v>
      </c>
      <c r="N3" s="151" t="str">
        <f>Alle_Kostensoorten[[#This Row],[Kostensoorten]]</f>
        <v>Loonkosten plus vast % (44,2%)</v>
      </c>
      <c r="O3" s="1"/>
      <c r="P3" s="1"/>
      <c r="R3" t="s">
        <v>151</v>
      </c>
      <c r="S3" s="152"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4" t="str">
        <f>IF(AND(Projectinformatie!B11="",Projectinformatie!C11="")," ",CONCATENATE(Projectinformatie!B11," - ",Projectinformatie!C11))</f>
        <v xml:space="preserve"> </v>
      </c>
    </row>
    <row r="4" spans="1:22" ht="15.75" x14ac:dyDescent="0.3">
      <c r="A4" t="s">
        <v>108</v>
      </c>
      <c r="C4" t="s">
        <v>53</v>
      </c>
      <c r="E4" t="s">
        <v>101</v>
      </c>
      <c r="G4" s="218" t="s">
        <v>138</v>
      </c>
      <c r="H4" t="s">
        <v>159</v>
      </c>
      <c r="I4">
        <v>3</v>
      </c>
      <c r="K4" s="1"/>
      <c r="L4" s="151"/>
      <c r="M4" s="1"/>
      <c r="N4" s="1"/>
      <c r="O4" s="151" t="str">
        <f>Alle_Kostensoorten[[#This Row],[Kostensoorten]]</f>
        <v>Forfait van 23% voor loonkosten en eigen arbeid</v>
      </c>
      <c r="P4" s="151" t="str">
        <f>Alle_Kostensoorten[[#This Row],[Kostensoorten]]</f>
        <v>Forfait van 23% voor loonkosten en eigen arbeid</v>
      </c>
      <c r="R4" t="s">
        <v>152</v>
      </c>
      <c r="S4" s="152"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4" t="str">
        <f>IF(AND(Projectinformatie!B12="",Projectinformatie!C12="")," ",CONCATENATE(Projectinformatie!B12," - ",Projectinformatie!C12))</f>
        <v xml:space="preserve"> </v>
      </c>
    </row>
    <row r="5" spans="1:22" x14ac:dyDescent="0.25">
      <c r="A5" t="s">
        <v>65</v>
      </c>
      <c r="C5" t="s">
        <v>54</v>
      </c>
      <c r="E5" t="s">
        <v>98</v>
      </c>
      <c r="G5" t="s">
        <v>153</v>
      </c>
      <c r="H5" t="s">
        <v>164</v>
      </c>
      <c r="I5">
        <v>4</v>
      </c>
      <c r="K5" s="153" t="str">
        <f>Alle_Kostensoorten[[#This Row],[Kostensoorten]]</f>
        <v>Vast uurtarief eigen arbeid - € 50</v>
      </c>
      <c r="L5" s="153" t="str">
        <f>Alle_Kostensoorten[[#This Row],[Kostensoorten]]</f>
        <v>Vast uurtarief eigen arbeid - € 50</v>
      </c>
      <c r="M5" s="153"/>
      <c r="N5" s="153"/>
      <c r="V5" s="154" t="str">
        <f>IF(AND(Projectinformatie!B13="",Projectinformatie!C13="")," ",CONCATENATE(Projectinformatie!B13," - ",Projectinformatie!C13))</f>
        <v xml:space="preserve"> </v>
      </c>
    </row>
    <row r="6" spans="1:22" x14ac:dyDescent="0.25">
      <c r="A6" t="s">
        <v>109</v>
      </c>
      <c r="C6" t="s">
        <v>124</v>
      </c>
      <c r="G6" t="s">
        <v>154</v>
      </c>
      <c r="H6" t="s">
        <v>164</v>
      </c>
      <c r="I6">
        <v>5</v>
      </c>
      <c r="K6" s="153"/>
      <c r="L6" s="153"/>
      <c r="M6" s="153" t="str">
        <f>Alle_Kostensoorten[[#This Row],[Kostensoorten]]</f>
        <v>Vast uurtarief eigen arbeid - € 43</v>
      </c>
      <c r="N6" s="153" t="str">
        <f>Alle_Kostensoorten[[#This Row],[Kostensoorten]]</f>
        <v>Vast uurtarief eigen arbeid - € 43</v>
      </c>
      <c r="V6" s="154" t="str">
        <f>IF(AND(Projectinformatie!B14="",Projectinformatie!C14="")," ",CONCATENATE(Projectinformatie!B14," - ",Projectinformatie!C14))</f>
        <v xml:space="preserve"> </v>
      </c>
    </row>
    <row r="7" spans="1:22" x14ac:dyDescent="0.25">
      <c r="A7" t="s">
        <v>110</v>
      </c>
      <c r="G7" t="s">
        <v>24</v>
      </c>
      <c r="H7" t="s">
        <v>84</v>
      </c>
      <c r="I7">
        <v>6</v>
      </c>
      <c r="K7" s="153"/>
      <c r="L7" s="153" t="str">
        <f>Alle_Kostensoorten[[#This Row],[Kostensoorten]]</f>
        <v>IKS voor kennisinstellingen</v>
      </c>
      <c r="M7" s="153"/>
      <c r="N7" s="153" t="str">
        <f>Alle_Kostensoorten[[#This Row],[Kostensoorten]]</f>
        <v>IKS voor kennisinstellingen</v>
      </c>
      <c r="V7" s="154" t="str">
        <f>IF(AND(Projectinformatie!B15="",Projectinformatie!C15="")," ",CONCATENATE(Projectinformatie!B15," - ",Projectinformatie!C15))</f>
        <v xml:space="preserve"> </v>
      </c>
    </row>
    <row r="8" spans="1:22" x14ac:dyDescent="0.25">
      <c r="A8" t="s">
        <v>111</v>
      </c>
      <c r="G8" t="s">
        <v>25</v>
      </c>
      <c r="H8" t="s">
        <v>164</v>
      </c>
      <c r="I8">
        <v>7</v>
      </c>
      <c r="K8" s="153" t="str">
        <f>Alle_Kostensoorten[[#This Row],[Kostensoorten]]</f>
        <v>Bijdragen in natura</v>
      </c>
      <c r="L8" s="153" t="str">
        <f>Alle_Kostensoorten[[#This Row],[Kostensoorten]]</f>
        <v>Bijdragen in natura</v>
      </c>
      <c r="M8" s="153"/>
      <c r="N8" s="153"/>
      <c r="O8" s="153" t="str">
        <f>Alle_Kostensoorten[[#This Row],[Kostensoorten]]</f>
        <v>Bijdragen in natura</v>
      </c>
      <c r="P8" s="153" t="str">
        <f>Alle_Kostensoorten[[#This Row],[Kostensoorten]]</f>
        <v>Bijdragen in natura</v>
      </c>
      <c r="V8" s="154" t="str">
        <f>IF(AND(Projectinformatie!B16="",Projectinformatie!C16="")," ",CONCATENATE(Projectinformatie!B16," - ",Projectinformatie!C16))</f>
        <v xml:space="preserve"> </v>
      </c>
    </row>
    <row r="9" spans="1:22" x14ac:dyDescent="0.25">
      <c r="A9" t="s">
        <v>118</v>
      </c>
      <c r="G9" t="s">
        <v>22</v>
      </c>
      <c r="H9" t="s">
        <v>164</v>
      </c>
      <c r="I9">
        <v>8</v>
      </c>
      <c r="K9" s="153" t="str">
        <f>Alle_Kostensoorten[[#This Row],[Kostensoorten]]</f>
        <v>Afschrijvingskosten</v>
      </c>
      <c r="L9" s="153" t="str">
        <f>Alle_Kostensoorten[[#This Row],[Kostensoorten]]</f>
        <v>Afschrijvingskosten</v>
      </c>
      <c r="M9" s="153"/>
      <c r="N9" s="153"/>
      <c r="O9" s="153" t="str">
        <f>Alle_Kostensoorten[[#This Row],[Kostensoorten]]</f>
        <v>Afschrijvingskosten</v>
      </c>
      <c r="P9" s="153" t="str">
        <f>Alle_Kostensoorten[[#This Row],[Kostensoorten]]</f>
        <v>Afschrijvingskosten</v>
      </c>
      <c r="V9" s="154" t="str">
        <f>IF(AND(Projectinformatie!B17="",Projectinformatie!C17="")," ",CONCATENATE(Projectinformatie!B17," - ",Projectinformatie!C17))</f>
        <v xml:space="preserve"> </v>
      </c>
    </row>
    <row r="10" spans="1:22" x14ac:dyDescent="0.25">
      <c r="A10" t="s">
        <v>50</v>
      </c>
      <c r="G10" t="s">
        <v>31</v>
      </c>
      <c r="H10" t="s">
        <v>164</v>
      </c>
      <c r="I10">
        <v>9</v>
      </c>
      <c r="K10" s="153" t="str">
        <f>Alle_Kostensoorten[[#This Row],[Kostensoorten]]</f>
        <v>Overige kosten</v>
      </c>
      <c r="L10" s="153" t="str">
        <f>Alle_Kostensoorten[[#This Row],[Kostensoorten]]</f>
        <v>Overige kosten</v>
      </c>
      <c r="O10" s="153" t="str">
        <f>Alle_Kostensoorten[[#This Row],[Kostensoorten]]</f>
        <v>Overige kosten</v>
      </c>
      <c r="P10" s="153" t="str">
        <f>Alle_Kostensoorten[[#This Row],[Kostensoorten]]</f>
        <v>Overige kosten</v>
      </c>
      <c r="V10" s="154" t="str">
        <f>IF(AND(Projectinformatie!B18="",Projectinformatie!C18="")," ",CONCATENATE(Projectinformatie!B18," - ",Projectinformatie!C18))</f>
        <v xml:space="preserve"> </v>
      </c>
    </row>
    <row r="11" spans="1:22" x14ac:dyDescent="0.25">
      <c r="A11" t="s">
        <v>112</v>
      </c>
      <c r="G11" s="218" t="s">
        <v>160</v>
      </c>
      <c r="H11" t="s">
        <v>161</v>
      </c>
      <c r="I11">
        <v>10</v>
      </c>
      <c r="M11" s="153" t="str">
        <f>Alle_Kostensoorten[[#This Row],[Kostensoorten]]</f>
        <v>Forfait 40% voor overige kosten</v>
      </c>
      <c r="N11" s="153" t="str">
        <f>Alle_Kostensoorten[[#This Row],[Kostensoorten]]</f>
        <v>Forfait 40% voor overige kosten</v>
      </c>
      <c r="O11" s="153"/>
      <c r="P11" s="153"/>
      <c r="V11" s="154"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0"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0C3AEB-C665-4428-98DC-638D27330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2174DC-A26B-46FB-AB54-B7A1CD1D4E01}">
  <ds:schemaRefs>
    <ds:schemaRef ds:uri="Microsoft.SharePoint.Taxonomy.ContentTypeSync"/>
  </ds:schemaRefs>
</ds:datastoreItem>
</file>

<file path=customXml/itemProps3.xml><?xml version="1.0" encoding="utf-8"?>
<ds:datastoreItem xmlns:ds="http://schemas.openxmlformats.org/officeDocument/2006/customXml" ds:itemID="{8492516F-D92D-475B-8CF2-F93157A63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2025-07-17T14:00:38Z</dcterms:modified>
</cp:coreProperties>
</file>