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Broeksma\Downloads\"/>
    </mc:Choice>
  </mc:AlternateContent>
  <xr:revisionPtr revIDLastSave="75" documentId="8_{F34D8F8C-F821-4261-A6E3-D013D43CCD1E}" xr6:coauthVersionLast="47" xr6:coauthVersionMax="47" xr10:uidLastSave="{C4DDB0BA-3AA4-4065-A2AC-8305B6824CA5}"/>
  <bookViews>
    <workbookView xWindow="-24450" yWindow="1185" windowWidth="21600" windowHeight="11295" tabRatio="818" xr2:uid="{00000000-000D-0000-FFFF-FFFF00000000}"/>
  </bookViews>
  <sheets>
    <sheet name="Instructie" sheetId="1" r:id="rId1"/>
    <sheet name="Projectinformatie" sheetId="5" r:id="rId2"/>
    <sheet name="Kosten aanvrager" sheetId="6" r:id="rId3"/>
    <sheet name="Totale begroting" sheetId="2" r:id="rId4"/>
    <sheet name="Totale financiering" sheetId="3" r:id="rId5"/>
    <sheet name="Totale staatssteunanalyse" sheetId="4" r:id="rId6"/>
    <sheet name="Hulpblad" sheetId="26" state="hidden" r:id="rId7"/>
  </sheets>
  <definedNames>
    <definedName name="_xlnm.Print_Area" localSheetId="2">'Kosten aanvrager'!$A$1:$I$295</definedName>
    <definedName name="_xlnm.Print_Area" localSheetId="1">Projectinformatie!$A$1:$H$39</definedName>
    <definedName name="K_Keuzeopties">Keuzeopties[Keuzeopties]</definedName>
    <definedName name="K_Omvang" localSheetId="4">Omvang[Omvang organisatie]</definedName>
    <definedName name="K_Omvang" localSheetId="5">Omvang[Omvang organisatie]</definedName>
    <definedName name="K_Omvang">Omvang[Omvang organisatie]</definedName>
    <definedName name="K_Staatssteunartikel">Staatssteunartikel[Staatssteunartikel]</definedName>
    <definedName name="K_Type" localSheetId="4">Type[Type organisatie]</definedName>
    <definedName name="K_Type" localSheetId="5">Type[Type organisatie]</definedName>
    <definedName name="K_Type">Type[Type organisatie]</definedName>
    <definedName name="K_Werkpakket">NN_Werkpakket[Nummer en naam werkpakket]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5" l="1"/>
  <c r="B11" i="6"/>
  <c r="B26" i="6"/>
  <c r="B25" i="6"/>
  <c r="P12" i="26"/>
  <c r="O12" i="26"/>
  <c r="V11" i="26"/>
  <c r="P11" i="26"/>
  <c r="O11" i="26"/>
  <c r="V10" i="26"/>
  <c r="N10" i="26"/>
  <c r="M10" i="26"/>
  <c r="L10" i="26"/>
  <c r="K10" i="26"/>
  <c r="V9" i="26"/>
  <c r="N9" i="26"/>
  <c r="M9" i="26"/>
  <c r="L9" i="26"/>
  <c r="K9" i="26"/>
  <c r="V8" i="26"/>
  <c r="V7" i="26"/>
  <c r="V6" i="26"/>
  <c r="V5" i="26"/>
  <c r="L5" i="26"/>
  <c r="K5" i="26"/>
  <c r="V4" i="26"/>
  <c r="P4" i="26"/>
  <c r="L4" i="26"/>
  <c r="V3" i="26"/>
  <c r="L3" i="26"/>
  <c r="K3" i="26"/>
  <c r="V2" i="26"/>
  <c r="S2" i="26"/>
  <c r="L2" i="26"/>
  <c r="K2" i="26"/>
  <c r="C293" i="6"/>
  <c r="B290" i="6"/>
  <c r="E290" i="6" s="1"/>
  <c r="F290" i="6" s="1"/>
  <c r="B288" i="6"/>
  <c r="C268" i="6"/>
  <c r="B202" i="6"/>
  <c r="B27" i="6"/>
  <c r="B234" i="6" s="1"/>
  <c r="A27" i="6"/>
  <c r="D27" i="6" s="1"/>
  <c r="F26" i="6"/>
  <c r="H26" i="6" s="1"/>
  <c r="B211" i="6"/>
  <c r="A26" i="6"/>
  <c r="D26" i="6" s="1"/>
  <c r="B194" i="6"/>
  <c r="F24" i="6"/>
  <c r="B24" i="6"/>
  <c r="B155" i="6" s="1"/>
  <c r="B23" i="6"/>
  <c r="B139" i="6" s="1"/>
  <c r="A23" i="6"/>
  <c r="B22" i="6"/>
  <c r="A22" i="6"/>
  <c r="F21" i="6"/>
  <c r="B21" i="6"/>
  <c r="B122" i="6" s="1"/>
  <c r="A21" i="6"/>
  <c r="D21" i="6" s="1"/>
  <c r="B20" i="6"/>
  <c r="B100" i="6" s="1"/>
  <c r="B19" i="6"/>
  <c r="B78" i="6" s="1"/>
  <c r="A19" i="6"/>
  <c r="B18" i="6"/>
  <c r="B56" i="6" s="1"/>
  <c r="A18" i="6"/>
  <c r="B17" i="6"/>
  <c r="B34" i="6" s="1"/>
  <c r="A17" i="6"/>
  <c r="A16" i="6"/>
  <c r="C17" i="4"/>
  <c r="C5" i="4"/>
  <c r="D10" i="3"/>
  <c r="D9" i="3"/>
  <c r="D8" i="3"/>
  <c r="D7" i="3"/>
  <c r="D6" i="3"/>
  <c r="D5" i="3"/>
  <c r="A26" i="2"/>
  <c r="A23" i="2"/>
  <c r="D21" i="2"/>
  <c r="B13" i="2"/>
  <c r="D5" i="2"/>
  <c r="B201" i="6" l="1"/>
  <c r="B9" i="4"/>
  <c r="B133" i="6"/>
  <c r="B13" i="4"/>
  <c r="B205" i="6"/>
  <c r="B7" i="4"/>
  <c r="B203" i="6"/>
  <c r="B11" i="2"/>
  <c r="B131" i="6"/>
  <c r="F22" i="6"/>
  <c r="B286" i="6"/>
  <c r="B11" i="4"/>
  <c r="B127" i="6"/>
  <c r="B199" i="6"/>
  <c r="F18" i="6"/>
  <c r="B7" i="2"/>
  <c r="B282" i="6"/>
  <c r="F17" i="6"/>
  <c r="B9" i="2"/>
  <c r="B129" i="6"/>
  <c r="A24" i="6"/>
  <c r="B284" i="6"/>
  <c r="B207" i="6"/>
  <c r="B10" i="4"/>
  <c r="B6" i="2"/>
  <c r="A22" i="2"/>
  <c r="B285" i="6"/>
  <c r="B135" i="6"/>
  <c r="B15" i="4"/>
  <c r="B130" i="6"/>
  <c r="B10" i="2"/>
  <c r="B15" i="2"/>
  <c r="B6" i="4"/>
  <c r="F20" i="6"/>
  <c r="B204" i="6"/>
  <c r="B287" i="6"/>
  <c r="F23" i="6"/>
  <c r="B12" i="4"/>
  <c r="B14" i="2"/>
  <c r="B132" i="6"/>
  <c r="F25" i="6"/>
  <c r="H25" i="6" s="1"/>
  <c r="B12" i="2"/>
  <c r="B283" i="6"/>
  <c r="B128" i="6"/>
  <c r="B8" i="2"/>
  <c r="F19" i="6"/>
  <c r="B8" i="4"/>
  <c r="B200" i="6"/>
  <c r="B14" i="4"/>
  <c r="B134" i="6"/>
  <c r="B206" i="6"/>
  <c r="B289" i="6"/>
  <c r="E289" i="6" s="1"/>
  <c r="F289" i="6" s="1"/>
  <c r="A20" i="6"/>
  <c r="A25" i="2"/>
  <c r="A34" i="6"/>
  <c r="E47" i="6" s="1"/>
  <c r="B281" i="6"/>
  <c r="B126" i="6"/>
  <c r="B198" i="6"/>
  <c r="A139" i="6"/>
  <c r="E144" i="6" s="1"/>
  <c r="A78" i="6"/>
  <c r="F82" i="6" s="1"/>
  <c r="A100" i="6"/>
  <c r="A179" i="6"/>
  <c r="B180" i="6" s="1"/>
  <c r="A25" i="6"/>
  <c r="A155" i="6" s="1"/>
  <c r="C7" i="3"/>
  <c r="C8" i="3"/>
  <c r="C6" i="3"/>
  <c r="D11" i="3"/>
  <c r="D19" i="2"/>
  <c r="C9" i="3"/>
  <c r="C10" i="3"/>
  <c r="A211" i="6"/>
  <c r="A56" i="6"/>
  <c r="A194" i="6"/>
  <c r="A122" i="6"/>
  <c r="C14" i="2" l="1"/>
  <c r="E106" i="6"/>
  <c r="E118" i="6"/>
  <c r="E107" i="6"/>
  <c r="E105" i="6"/>
  <c r="E109" i="6"/>
  <c r="E110" i="6"/>
  <c r="E108" i="6"/>
  <c r="E104" i="6"/>
  <c r="E112" i="6"/>
  <c r="E113" i="6"/>
  <c r="E114" i="6"/>
  <c r="E115" i="6"/>
  <c r="E116" i="6"/>
  <c r="E117" i="6"/>
  <c r="E111" i="6"/>
  <c r="E148" i="6"/>
  <c r="E50" i="6"/>
  <c r="F91" i="6"/>
  <c r="C14" i="4"/>
  <c r="C15" i="2"/>
  <c r="F94" i="6"/>
  <c r="C15" i="4"/>
  <c r="D15" i="2"/>
  <c r="F96" i="6"/>
  <c r="F83" i="6"/>
  <c r="F162" i="6"/>
  <c r="F168" i="6"/>
  <c r="F166" i="6"/>
  <c r="F163" i="6"/>
  <c r="F161" i="6"/>
  <c r="F171" i="6"/>
  <c r="F169" i="6"/>
  <c r="F175" i="6"/>
  <c r="F170" i="6"/>
  <c r="F174" i="6"/>
  <c r="F164" i="6"/>
  <c r="B156" i="6"/>
  <c r="F160" i="6"/>
  <c r="F173" i="6"/>
  <c r="F159" i="6"/>
  <c r="F172" i="6"/>
  <c r="E42" i="6"/>
  <c r="E40" i="6"/>
  <c r="E43" i="6"/>
  <c r="E41" i="6"/>
  <c r="I184" i="6"/>
  <c r="I185" i="6"/>
  <c r="E45" i="6"/>
  <c r="A234" i="6"/>
  <c r="F243" i="6" s="1"/>
  <c r="E48" i="6"/>
  <c r="I186" i="6"/>
  <c r="E46" i="6"/>
  <c r="I188" i="6"/>
  <c r="E44" i="6"/>
  <c r="E49" i="6"/>
  <c r="E52" i="6"/>
  <c r="E51" i="6"/>
  <c r="D14" i="2"/>
  <c r="E38" i="6"/>
  <c r="I189" i="6"/>
  <c r="B35" i="6"/>
  <c r="E39" i="6"/>
  <c r="F86" i="6"/>
  <c r="E149" i="6"/>
  <c r="E150" i="6"/>
  <c r="E151" i="6"/>
  <c r="F167" i="6"/>
  <c r="E146" i="6"/>
  <c r="B140" i="6"/>
  <c r="E143" i="6"/>
  <c r="E147" i="6"/>
  <c r="E145" i="6"/>
  <c r="I183" i="6"/>
  <c r="I187" i="6"/>
  <c r="I190" i="6"/>
  <c r="F165" i="6"/>
  <c r="F87" i="6"/>
  <c r="F92" i="6"/>
  <c r="B101" i="6"/>
  <c r="F93" i="6"/>
  <c r="F90" i="6"/>
  <c r="F84" i="6"/>
  <c r="F88" i="6"/>
  <c r="F89" i="6"/>
  <c r="F85" i="6"/>
  <c r="B79" i="6"/>
  <c r="F95" i="6"/>
  <c r="A24" i="2"/>
  <c r="C134" i="6"/>
  <c r="C128" i="6"/>
  <c r="C131" i="6"/>
  <c r="C130" i="6"/>
  <c r="C135" i="6"/>
  <c r="C127" i="6"/>
  <c r="C133" i="6"/>
  <c r="C129" i="6"/>
  <c r="C126" i="6"/>
  <c r="B123" i="6"/>
  <c r="C132" i="6"/>
  <c r="C207" i="6"/>
  <c r="C201" i="6"/>
  <c r="B195" i="6"/>
  <c r="C203" i="6"/>
  <c r="C200" i="6"/>
  <c r="C206" i="6"/>
  <c r="C199" i="6"/>
  <c r="C204" i="6"/>
  <c r="C202" i="6"/>
  <c r="C198" i="6"/>
  <c r="C205" i="6"/>
  <c r="E223" i="6"/>
  <c r="E222" i="6"/>
  <c r="E217" i="6"/>
  <c r="E230" i="6"/>
  <c r="E216" i="6"/>
  <c r="E229" i="6"/>
  <c r="E215" i="6"/>
  <c r="E226" i="6"/>
  <c r="E225" i="6"/>
  <c r="E224" i="6"/>
  <c r="E221" i="6"/>
  <c r="E227" i="6"/>
  <c r="E228" i="6"/>
  <c r="E220" i="6"/>
  <c r="E219" i="6"/>
  <c r="E218" i="6"/>
  <c r="B212" i="6"/>
  <c r="F74" i="6"/>
  <c r="F62" i="6"/>
  <c r="F72" i="6"/>
  <c r="B57" i="6"/>
  <c r="F71" i="6"/>
  <c r="F70" i="6"/>
  <c r="F67" i="6"/>
  <c r="F66" i="6"/>
  <c r="F65" i="6"/>
  <c r="F64" i="6"/>
  <c r="F63" i="6"/>
  <c r="F61" i="6"/>
  <c r="F60" i="6"/>
  <c r="F73" i="6"/>
  <c r="F69" i="6"/>
  <c r="F68" i="6"/>
  <c r="C11" i="3"/>
  <c r="E119" i="6" l="1"/>
  <c r="E287" i="6"/>
  <c r="F287" i="6" s="1"/>
  <c r="C12" i="4" s="1"/>
  <c r="H19" i="6"/>
  <c r="H22" i="6"/>
  <c r="H23" i="6"/>
  <c r="H20" i="6"/>
  <c r="H18" i="6"/>
  <c r="H21" i="6"/>
  <c r="H24" i="6"/>
  <c r="E288" i="6"/>
  <c r="E286" i="6"/>
  <c r="E284" i="6"/>
  <c r="F284" i="6" s="1"/>
  <c r="C9" i="4" s="1"/>
  <c r="E285" i="6"/>
  <c r="E283" i="6"/>
  <c r="F283" i="6" s="1"/>
  <c r="C8" i="4" s="1"/>
  <c r="E282" i="6"/>
  <c r="F282" i="6" s="1"/>
  <c r="C7" i="4" s="1"/>
  <c r="D22" i="6"/>
  <c r="D22" i="2"/>
  <c r="D17" i="6"/>
  <c r="E53" i="6"/>
  <c r="F248" i="6"/>
  <c r="D23" i="6"/>
  <c r="F239" i="6"/>
  <c r="F249" i="6"/>
  <c r="F250" i="6"/>
  <c r="F251" i="6"/>
  <c r="F245" i="6"/>
  <c r="F238" i="6"/>
  <c r="B235" i="6"/>
  <c r="F244" i="6"/>
  <c r="F252" i="6"/>
  <c r="F247" i="6"/>
  <c r="F246" i="6"/>
  <c r="F242" i="6"/>
  <c r="F241" i="6"/>
  <c r="F240" i="6"/>
  <c r="H17" i="6"/>
  <c r="E281" i="6"/>
  <c r="F176" i="6"/>
  <c r="E152" i="6"/>
  <c r="I191" i="6"/>
  <c r="F97" i="6"/>
  <c r="D24" i="6"/>
  <c r="D26" i="2"/>
  <c r="D19" i="6"/>
  <c r="D20" i="6"/>
  <c r="D25" i="2"/>
  <c r="D24" i="2"/>
  <c r="C136" i="6"/>
  <c r="E231" i="6"/>
  <c r="F75" i="6"/>
  <c r="D23" i="2"/>
  <c r="D18" i="6"/>
  <c r="C208" i="6"/>
  <c r="D25" i="6"/>
  <c r="D12" i="2" l="1"/>
  <c r="H28" i="6"/>
  <c r="F288" i="6"/>
  <c r="C13" i="4" s="1"/>
  <c r="D13" i="2"/>
  <c r="F286" i="6"/>
  <c r="C11" i="4" s="1"/>
  <c r="D11" i="2"/>
  <c r="D9" i="2"/>
  <c r="F285" i="6"/>
  <c r="C10" i="4" s="1"/>
  <c r="D10" i="2"/>
  <c r="D8" i="2"/>
  <c r="D7" i="2"/>
  <c r="C22" i="2"/>
  <c r="C25" i="2"/>
  <c r="C24" i="2"/>
  <c r="F253" i="6"/>
  <c r="C26" i="2"/>
  <c r="F281" i="6"/>
  <c r="E291" i="6"/>
  <c r="D6" i="2"/>
  <c r="D27" i="2"/>
  <c r="D28" i="6"/>
  <c r="C270" i="6" s="1"/>
  <c r="C23" i="2"/>
  <c r="C6" i="2" l="1"/>
  <c r="C13" i="2"/>
  <c r="C12" i="2"/>
  <c r="C11" i="2"/>
  <c r="C10" i="2"/>
  <c r="C9" i="2"/>
  <c r="C8" i="2"/>
  <c r="C7" i="2"/>
  <c r="D16" i="2"/>
  <c r="F291" i="6"/>
  <c r="C295" i="6" s="1"/>
  <c r="C6" i="4"/>
  <c r="C16" i="4" s="1"/>
  <c r="C18" i="4" s="1"/>
  <c r="D12" i="3"/>
  <c r="D13" i="3" s="1"/>
  <c r="C27" i="2"/>
  <c r="D266" i="6"/>
  <c r="D265" i="6"/>
  <c r="D264" i="6"/>
  <c r="D263" i="6"/>
  <c r="D267" i="6"/>
  <c r="C272" i="6"/>
  <c r="D268" i="6"/>
  <c r="C16" i="2" l="1"/>
  <c r="C30" i="6"/>
  <c r="D31" i="2"/>
  <c r="D28" i="2"/>
  <c r="C28" i="2"/>
  <c r="C12" i="3" l="1"/>
  <c r="C13" i="3" s="1"/>
  <c r="C31" i="2"/>
  <c r="C17" i="2"/>
  <c r="D17" i="2"/>
</calcChain>
</file>

<file path=xl/sharedStrings.xml><?xml version="1.0" encoding="utf-8"?>
<sst xmlns="http://schemas.openxmlformats.org/spreadsheetml/2006/main" count="241" uniqueCount="139">
  <si>
    <t>Instructie begrotingsformat Werkgevers investeren in scholing en ontwikkeling (NPG)</t>
  </si>
  <si>
    <t xml:space="preserve">Vul de tabbladen 'Projectinformatie' en 'Kosten aanvrager' in. De ingevulde gegevens worden automatisch doorberekend in de volgende tabbladen. </t>
  </si>
  <si>
    <t xml:space="preserve">Hieronder staat meer informatie over de kostensoorten die mogelijk zijn in dit project. </t>
  </si>
  <si>
    <t>Kostensoort</t>
  </si>
  <si>
    <t>Toelichting</t>
  </si>
  <si>
    <t>Loonkosten</t>
  </si>
  <si>
    <t>Uurtarief € 60</t>
  </si>
  <si>
    <t>Een vast uurtarief van € 60. De totale loonkosten per medewerker worden berekend door dit uurtarief te vermenigvuldigen met het aantal begrote projecturen. Het aantal  projecturen moet inzichtelijk kunnen worden gemaakt tijdens de projectperiode, aan de hand van een urenregistratie per medewerker. De medewerker moet in loondienst zijn bij de participerende rechtspersoon en tenminste het wettelijke loon ontvangen.</t>
  </si>
  <si>
    <t>Maandbedrag € 8.600</t>
  </si>
  <si>
    <t>Een vast maandbedrag van € 8.600 voor een medewerker die de duur van een standaard werkweek aan het project werkt. Dit vaste bedrag kan naar rato van de ingezette uren per medewerker variëren. Het percentage van de beschikbare uren voor het project ten opzichte van een volledige werkweek wordt vastgelegd in een werkgeversdocument. Bij deze kostensoort geldt niet de verplichting om een afzonderlijke urenregistratie per medewerker bij te houden.</t>
  </si>
  <si>
    <t>IKS voor kennisinstellingen</t>
  </si>
  <si>
    <t>Integrale Kostensystematiek (IKS) is een manier om directe en indirecte kosten toe te rekenen aan kostendragers, zoals arbeidsuren of machine-uren. Deze kostensoort kan uitsluitend worden begroot door kennisinstellingen en de systematiek dient door RVO te zijn goedgekeurd. Deze kostensoort is zowel bij optie 1 als 3 toegestaan. Echter, bij optie 3 mogen voor geen enkele partner, dus ook niet voor de kennisinstelling, externe kosten begroot worden. De totale loonkosten per medewerker worden berekend door het tarief dat voortkomt uit de systematiek voor de medewerker/functiegroep te vermenigvuldigen met het aantal begrote projecturen. Het aantal  projecturen moet inzichtelijk kunnen worden gemaakt tijdens de projectperiode, aan de hand van een urenregistratie per medewerker.</t>
  </si>
  <si>
    <t>Loonverletkosten</t>
  </si>
  <si>
    <t>De loonverletkosten worden berekend door het aantal aan opleiding te besteden uren te vermenigvuldigen met een vast uurtarief van € 23,91.</t>
  </si>
  <si>
    <t>Overige kosten</t>
  </si>
  <si>
    <t>Kosten derden</t>
  </si>
  <si>
    <t>Alle direct aan de uitvoering van de projectactiviteiten gerelateerde uitgaven op basis van betaalde facturen en prestatiebewijzen. Hieronder vallen bijvoorbeeld opleidings- en trainingskosten en praktijkcomponenten.</t>
  </si>
  <si>
    <t>Invoervelden</t>
  </si>
  <si>
    <t>Projectnaam:</t>
  </si>
  <si>
    <t>Selectievelden</t>
  </si>
  <si>
    <t>Doorrekenvelden</t>
  </si>
  <si>
    <t>Werkpakketnummer</t>
  </si>
  <si>
    <t>Werkpakketnaam</t>
  </si>
  <si>
    <t>De aanvrager begroot de kostensoorten onder loonkosten en/of overige kosten als aparte kostensoorten</t>
  </si>
  <si>
    <t>Naam aanvrager:</t>
  </si>
  <si>
    <t>Vestigingsplaats:</t>
  </si>
  <si>
    <t>KVK-nummer:</t>
  </si>
  <si>
    <t>Type organisatie:</t>
  </si>
  <si>
    <t>Omvang organisatie:</t>
  </si>
  <si>
    <t>Samenvatting kostenbegroting
(deze twee tabellen worden automatisch gevuld, u hoeft hier niets in te vullen!)</t>
  </si>
  <si>
    <t>Kostensoorten</t>
  </si>
  <si>
    <t>Totale kosten</t>
  </si>
  <si>
    <t>Werkpakket</t>
  </si>
  <si>
    <t>TOTAAL</t>
  </si>
  <si>
    <t>CHECK:</t>
  </si>
  <si>
    <t>Kostenbegroting invoertabellen</t>
  </si>
  <si>
    <t>Functie medewerker(s)</t>
  </si>
  <si>
    <t>Aantal uren totaal</t>
  </si>
  <si>
    <t xml:space="preserve"> </t>
  </si>
  <si>
    <t>Aantal maanden inzet medewerker(s) totaal</t>
  </si>
  <si>
    <t>Percentage werkzaam voor project</t>
  </si>
  <si>
    <t>Functiegroep conform tarieventabel</t>
  </si>
  <si>
    <t>IKS-tarief</t>
  </si>
  <si>
    <t>Omschrijving kosten</t>
  </si>
  <si>
    <t>Bedrag</t>
  </si>
  <si>
    <t>Toelichting bijdrage in natura</t>
  </si>
  <si>
    <t>Eenheid/aantal</t>
  </si>
  <si>
    <t>Tarief/prijs</t>
  </si>
  <si>
    <t>Afschrijvingskosten</t>
  </si>
  <si>
    <t>Omschrijving investering</t>
  </si>
  <si>
    <t>Aanschafwaarde</t>
  </si>
  <si>
    <t>Restwaarde</t>
  </si>
  <si>
    <t>Afschrijvingstermijn in maanden</t>
  </si>
  <si>
    <t>Aantal maanden gebruik binnen de projectperiode</t>
  </si>
  <si>
    <t>% toerekening aan project</t>
  </si>
  <si>
    <t>FINANCIERING</t>
  </si>
  <si>
    <t>Financiering</t>
  </si>
  <si>
    <t>Gebruik de aangegeven financieringscategorieën om de voorziene financiering van uw kosten weer te geven. Voeg geen eigen categorieën toe.  
- Met 'gevraagde subsidie' wordt de subsidie bedoeld die u met dit project bij het programma aanvraagt. 
- Met 'eigen bijdrage' wordt de bijdrage bedoeld die u als projectdeelnemer uit eigen middelen financiert. Bent u een publiekrechtelijke organisatie? Vul dit bedrag dan in bij 'Eigen bijdrage publiek'. Bent u een privaatrechtelijke organisatie? Vul dit bedrag dan in bij 'Eigen bijdrage privaat'.
- Met 'Overige publieke financiering' wordt bedoeld een bijdrage van publiekrechtelijke organisaties die geen deelnemer in het project zijn (en dus geen kosten opvoeren voor subsidie), anders dan de in deze aanvraag aangevraagde subsidie. Dit kan bijvoorbeeld een bijdrage van andere overheden zijn in de vorm van subsidie, of een externe bijdrage van een kennisinstelling die geen deelnemer is in het project.
- Met ‘Overige private financiering’ wordt bedoeld een bijdrage (om-niet) van private partijen die geen deelnemer in het project zijn (en dus geen kosten opvoeren voor subsidie).
Let op: de financiering kan in een openstelling gemaximeerd zijn op een percentage van de kosten of een absoluut bedrag. Dergelijke restricties zijn niet in het format verwerkt.</t>
  </si>
  <si>
    <t>Financier</t>
  </si>
  <si>
    <t>% van totale kosten</t>
  </si>
  <si>
    <t>Toelichting (optioneel)</t>
  </si>
  <si>
    <t>Gevraagde subsidie</t>
  </si>
  <si>
    <t>Eigen bijdrage publiek</t>
  </si>
  <si>
    <t>Eigen bijdrage privaat</t>
  </si>
  <si>
    <t>Overige publieke financiering</t>
  </si>
  <si>
    <t>Overige private financiering</t>
  </si>
  <si>
    <t>Totaal</t>
  </si>
  <si>
    <t>Financiering gelijk aan kosten?</t>
  </si>
  <si>
    <t>STAATSSTEUN</t>
  </si>
  <si>
    <t>Staatssteunanalyse</t>
  </si>
  <si>
    <t xml:space="preserve">Elke aanvrager dient een staatssteunanalyse in te vullen. Hiermee toont u aan dat de gevraagde subsidie (eventueel aangevuld met overige publieke financiering) past binnen de steunruimte die voor u geldt. Voor zover sprake is van staatssteun, wordt subsidie verleend binnen de kaders van de artikelen 25 (onderzoeks- en ontwikkelingssteun), 27 (innovatieadviesdiensten en ondersteuning) en 31 (opleidingssteun) van de Algemene Groepsvrijstellingsverordening (AGVV), voor zover de betreffende activiteiten binnen de reikwijdte van deze artikelen vallen. Indien sprake is van staatssteun, kunnen deze activiteiten worden gesubsidieerd onder het de‑minimissteunkader of een ander Europees steunkader. De steunruimte kan per werkpakket verschillen, vandaar dat u de staatssteunanalyse op niveau van werkpakket in dient te vullen. Kies per werkpakket één type staatssteungrondslag, te weten een verwijzing naar het betreffende artikel uit de AGVV, waar mogelijk naar een specifieke lid daarbinnen. 
De steunruimte wordt berekend door het steunpercentage behorende bij het staatssteunartikel te vermenigvuldigen met de kosten van het werkpakket. Vult u hiervoor het steunpercentage in. Wordt de steunruimte anders bepaald, vult u dan het percentage zo in dat de hoogte van de steunruimte goed wordt weergegeven inclusief melding hiervan in de toelichting. 
Let op: de staatssteunoplossing dient passend te zijn. Een staatssteunoplossing is passend als de gevraagde / te ontvangen publieke steun (gevraagde subsidie en overige publieke financiering) niet hoger is dan de totale steunruimte. 
</t>
  </si>
  <si>
    <t>Type staatssteungrondslag</t>
  </si>
  <si>
    <t>Steunpercentage</t>
  </si>
  <si>
    <t>Steunruimte</t>
  </si>
  <si>
    <t>Gevraagde publieke steun</t>
  </si>
  <si>
    <t>Passende staatssteunoplossing?</t>
  </si>
  <si>
    <t>TOTALE BEGROTING</t>
  </si>
  <si>
    <t>LET OP: DIT TABBLAD WORDT AUTOMATISCH GEVULD. U HOEFT HIER NIETS IN TE VULLEN!</t>
  </si>
  <si>
    <t>Totale begroting</t>
  </si>
  <si>
    <t>Aanvrager</t>
  </si>
  <si>
    <t>Kostensoorten die niet van toepassing zijn op basis van de gekozen verantwoordingsoptie zijn per partner uitgegrijsd en bevatten geen kosten.</t>
  </si>
  <si>
    <t>Totalen werkpakketten en kostensoorten gelijk?</t>
  </si>
  <si>
    <t>Sluit het totaal van de werkpakketten niet aan op het totaal van de kostensoorten? Ga dan voor de betreffende partner na of bij de kostenregels alle werkpakketten zijn ingevuld, of dat een werkpakketnaam is aangepast.</t>
  </si>
  <si>
    <t>TOTALE FINANCIERING</t>
  </si>
  <si>
    <t>Totale financiering</t>
  </si>
  <si>
    <t>Sluitende financiering?</t>
  </si>
  <si>
    <t>STAATSSTEUNANALYSE</t>
  </si>
  <si>
    <t>Totale steunruimte</t>
  </si>
  <si>
    <t>Gevraagde / te ontvangen publieke steun *</t>
  </si>
  <si>
    <t>Passende staatssteunoplossing (indicatie)? **</t>
  </si>
  <si>
    <t xml:space="preserve">* De gevraagde / te ontvangen publieke steun bestaat uit de financieringsbronnen 'Gevraagde subsidie' en 'Overige publieke financiering'. </t>
  </si>
  <si>
    <t>** Een staatssteunoplossing is passend als de gevraagde / te ontvangen publieke steun niet hoger is dan de totale steunruimte.</t>
  </si>
  <si>
    <t>De door u opgegeven staatssteunoplossing wordt bij de beoordeling nader getoetst.</t>
  </si>
  <si>
    <t>Type organisatie</t>
  </si>
  <si>
    <t>Omvang organisatie</t>
  </si>
  <si>
    <t>Staatssteunartikel</t>
  </si>
  <si>
    <t>Volgorde</t>
  </si>
  <si>
    <t>Optie 1</t>
  </si>
  <si>
    <t>Optie 1K</t>
  </si>
  <si>
    <t>Optie 2</t>
  </si>
  <si>
    <t>Optie 2K</t>
  </si>
  <si>
    <t>Optie 3</t>
  </si>
  <si>
    <t>Optie 3K</t>
  </si>
  <si>
    <t>Keuzeopties</t>
  </si>
  <si>
    <t>Consequentie</t>
  </si>
  <si>
    <t>Optie</t>
  </si>
  <si>
    <t>Nummer en naam werkpakket</t>
  </si>
  <si>
    <t>Besloten vennootschap</t>
  </si>
  <si>
    <t>Micro</t>
  </si>
  <si>
    <t>Artikel 31</t>
  </si>
  <si>
    <t>Toelichting: Geen bijzonderheden</t>
  </si>
  <si>
    <t>Commanditair vennootschap (CV)</t>
  </si>
  <si>
    <t>Klein</t>
  </si>
  <si>
    <t>Coöperatie en onderlinge waarborgmaatschappij</t>
  </si>
  <si>
    <t>Middel</t>
  </si>
  <si>
    <t>Toelichting: Deze kostensoort is alleen te hanteren voor kennisinstellingen.</t>
  </si>
  <si>
    <t>Eenmanszaak</t>
  </si>
  <si>
    <t>Groot</t>
  </si>
  <si>
    <t>Andere vrijstelling (licht toe)</t>
  </si>
  <si>
    <t>Toelichting: Geen bijzonderheden.</t>
  </si>
  <si>
    <t>Europees economisch samenwerkingsverband (EESV)</t>
  </si>
  <si>
    <t>Niet van toepassing</t>
  </si>
  <si>
    <t>Europese coöperatieve vennootschap (SCE)</t>
  </si>
  <si>
    <t>Europese naamloze vennootschap (SE)</t>
  </si>
  <si>
    <t>Reiskosten en vergoedingen</t>
  </si>
  <si>
    <t>Gemeente</t>
  </si>
  <si>
    <t>Kennisinstelling</t>
  </si>
  <si>
    <t>Kerkgenootschap</t>
  </si>
  <si>
    <t>Maatschap</t>
  </si>
  <si>
    <t>Naamloze vennootschap (NV)</t>
  </si>
  <si>
    <t>nvt</t>
  </si>
  <si>
    <t xml:space="preserve">Op basis van de gekozen keuzeoptie kunt u deze kostensoort niet hanteren. </t>
  </si>
  <si>
    <t>Provincie</t>
  </si>
  <si>
    <t>Stichting</t>
  </si>
  <si>
    <t>Vennootschap onder firma (VOF)</t>
  </si>
  <si>
    <t>Vereniging</t>
  </si>
  <si>
    <t>Waterschap</t>
  </si>
  <si>
    <t>Overige private organisatie</t>
  </si>
  <si>
    <t>Overige publieke organisatie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</si>
</sst>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
    <numFmt numFmtId="166" formatCode="_ * #,##0_ ;_ * \-#,##0_ ;_ * &quot;-&quot;??_ ;_ @_ "/>
  </numFmts>
  <fonts count="3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rebuchet MS"/>
      <family val="2"/>
    </font>
    <font>
      <b/>
      <u/>
      <sz val="10"/>
      <name val="Trebuchet MS"/>
      <family val="2"/>
    </font>
    <font>
      <sz val="10"/>
      <name val="Trebuchet MS"/>
      <family val="2"/>
    </font>
    <font>
      <sz val="10"/>
      <color theme="1"/>
      <name val="Arial"/>
      <family val="2"/>
    </font>
    <font>
      <b/>
      <sz val="10"/>
      <color theme="1"/>
      <name val="Trebuchet MS"/>
      <family val="2"/>
    </font>
    <font>
      <b/>
      <sz val="10"/>
      <name val="Trebuchet MS"/>
      <family val="2"/>
    </font>
    <font>
      <sz val="10"/>
      <color theme="0"/>
      <name val="Trebuchet MS"/>
      <family val="2"/>
    </font>
    <font>
      <b/>
      <u/>
      <sz val="14"/>
      <name val="Trebuchet MS"/>
      <family val="2"/>
    </font>
    <font>
      <sz val="11"/>
      <color theme="0"/>
      <name val="Calibri"/>
      <family val="2"/>
      <scheme val="minor"/>
    </font>
    <font>
      <b/>
      <sz val="10"/>
      <color theme="0"/>
      <name val="Trebuchet MS"/>
      <family val="2"/>
    </font>
    <font>
      <i/>
      <sz val="10"/>
      <color theme="1"/>
      <name val="Trebuchet MS"/>
      <family val="2"/>
    </font>
    <font>
      <i/>
      <sz val="11"/>
      <color theme="1"/>
      <name val="Calibri"/>
      <family val="2"/>
      <scheme val="minor"/>
    </font>
    <font>
      <b/>
      <sz val="11"/>
      <color theme="1"/>
      <name val="Trebuchet MS"/>
      <family val="2"/>
    </font>
    <font>
      <sz val="11"/>
      <color theme="1"/>
      <name val="Trebuchet MS"/>
      <family val="2"/>
    </font>
    <font>
      <b/>
      <sz val="14"/>
      <name val="Trebuchet MS"/>
      <family val="2"/>
    </font>
    <font>
      <b/>
      <sz val="14"/>
      <color theme="1"/>
      <name val="Calibri"/>
      <family val="2"/>
      <scheme val="minor"/>
    </font>
    <font>
      <b/>
      <sz val="14"/>
      <name val="Calibri"/>
      <family val="2"/>
      <scheme val="minor"/>
    </font>
    <font>
      <sz val="11"/>
      <color theme="0"/>
      <name val="Trebuchet MS"/>
      <family val="2"/>
    </font>
    <font>
      <b/>
      <sz val="14"/>
      <color theme="1"/>
      <name val="Trebuchet MS"/>
      <family val="2"/>
    </font>
    <font>
      <b/>
      <sz val="16"/>
      <color theme="0"/>
      <name val="Trebuchet MS"/>
      <family val="2"/>
    </font>
    <font>
      <sz val="9"/>
      <color theme="1" tint="0.249977111117893"/>
      <name val="Trebuchet MS"/>
      <family val="2"/>
    </font>
    <font>
      <i/>
      <sz val="11"/>
      <color theme="0"/>
      <name val="Calibri"/>
      <family val="2"/>
      <scheme val="minor"/>
    </font>
    <font>
      <b/>
      <sz val="13"/>
      <name val="Trebuchet MS"/>
      <family val="2"/>
    </font>
    <font>
      <i/>
      <sz val="13"/>
      <color theme="1"/>
      <name val="Calibri"/>
      <family val="2"/>
      <scheme val="minor"/>
    </font>
    <font>
      <sz val="13"/>
      <name val="Trebuchet MS"/>
      <family val="2"/>
    </font>
    <font>
      <b/>
      <sz val="12"/>
      <name val="Trebuchet MS"/>
      <family val="2"/>
    </font>
    <font>
      <sz val="10"/>
      <color theme="1" tint="0.249977111117893"/>
      <name val="Trebuchet MS"/>
      <family val="2"/>
    </font>
    <font>
      <b/>
      <sz val="18"/>
      <color theme="1"/>
      <name val="Trebuchet MS"/>
      <family val="2"/>
    </font>
    <font>
      <i/>
      <sz val="12"/>
      <color theme="1"/>
      <name val="Calibri"/>
      <family val="2"/>
      <scheme val="minor"/>
    </font>
    <font>
      <i/>
      <sz val="11"/>
      <color theme="1" tint="0.249977111117893"/>
      <name val="Calibri"/>
      <family val="2"/>
      <scheme val="minor"/>
    </font>
    <font>
      <b/>
      <sz val="11"/>
      <color theme="0"/>
      <name val="Calibri"/>
      <family val="2"/>
      <scheme val="minor"/>
    </font>
    <font>
      <b/>
      <sz val="14"/>
      <color theme="0"/>
      <name val="Calibri"/>
      <family val="2"/>
      <scheme val="minor"/>
    </font>
    <font>
      <sz val="14"/>
      <color theme="0"/>
      <name val="Trebuchet MS"/>
      <family val="2"/>
    </font>
    <font>
      <sz val="12"/>
      <color theme="0"/>
      <name val="Calibri"/>
      <family val="2"/>
      <scheme val="minor"/>
    </font>
    <font>
      <b/>
      <sz val="16"/>
      <color theme="1"/>
      <name val="Trebuchet MS"/>
      <family val="2"/>
    </font>
    <font>
      <i/>
      <sz val="11"/>
      <color rgb="FFFF0000"/>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theme="9" tint="0.79998168889431442"/>
      </patternFill>
    </fill>
    <fill>
      <patternFill patternType="solid">
        <fgColor theme="9" tint="-0.249977111117893"/>
        <bgColor theme="9"/>
      </patternFill>
    </fill>
    <fill>
      <patternFill patternType="solid">
        <fgColor theme="9" tint="-0.249977111117893"/>
        <bgColor indexed="64"/>
      </patternFill>
    </fill>
    <fill>
      <patternFill patternType="solid">
        <fgColor theme="9" tint="-0.249977111117893"/>
        <bgColor theme="9" tint="0.79998168889431442"/>
      </patternFill>
    </fill>
    <fill>
      <patternFill patternType="solid">
        <fgColor theme="9" tint="0.39997558519241921"/>
        <bgColor theme="9" tint="0.79998168889431442"/>
      </patternFill>
    </fill>
    <fill>
      <patternFill patternType="solid">
        <fgColor theme="0" tint="-0.14999847407452621"/>
        <bgColor indexed="64"/>
      </patternFill>
    </fill>
    <fill>
      <patternFill patternType="solid">
        <fgColor theme="8" tint="0.79998168889431442"/>
        <bgColor indexed="64"/>
      </patternFill>
    </fill>
    <fill>
      <patternFill patternType="solid">
        <fgColor rgb="FF45AF6D"/>
        <bgColor indexed="64"/>
      </patternFill>
    </fill>
    <fill>
      <patternFill patternType="solid">
        <fgColor rgb="FF45AF6D"/>
        <bgColor theme="9" tint="0.79998168889431442"/>
      </patternFill>
    </fill>
    <fill>
      <patternFill patternType="solid">
        <fgColor rgb="FF78CA97"/>
        <bgColor theme="9" tint="0.79998168889431442"/>
      </patternFill>
    </fill>
    <fill>
      <patternFill patternType="solid">
        <fgColor rgb="FFCDEBD8"/>
        <bgColor theme="9" tint="0.79998168889431442"/>
      </patternFill>
    </fill>
  </fills>
  <borders count="44">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theme="0"/>
      </left>
      <right/>
      <top/>
      <bottom style="thick">
        <color theme="0"/>
      </bottom>
      <diagonal/>
    </border>
    <border>
      <left style="thin">
        <color theme="0"/>
      </left>
      <right/>
      <top style="thin">
        <color theme="0"/>
      </top>
      <bottom style="thin">
        <color theme="0"/>
      </bottom>
      <diagonal/>
    </border>
    <border>
      <left/>
      <right/>
      <top/>
      <bottom style="thick">
        <color theme="0"/>
      </bottom>
      <diagonal/>
    </border>
    <border>
      <left style="thin">
        <color theme="0"/>
      </left>
      <right/>
      <top style="thick">
        <color theme="0"/>
      </top>
      <bottom style="thin">
        <color theme="0"/>
      </bottom>
      <diagonal/>
    </border>
    <border>
      <left/>
      <right/>
      <top style="thick">
        <color theme="0"/>
      </top>
      <bottom style="thin">
        <color theme="0"/>
      </bottom>
      <diagonal/>
    </border>
    <border>
      <left/>
      <right style="thin">
        <color theme="0"/>
      </right>
      <top style="thick">
        <color theme="0"/>
      </top>
      <bottom style="thin">
        <color theme="0"/>
      </bottom>
      <diagonal/>
    </border>
    <border>
      <left style="thin">
        <color theme="0"/>
      </left>
      <right/>
      <top style="thin">
        <color theme="0"/>
      </top>
      <bottom/>
      <diagonal/>
    </border>
    <border>
      <left style="thin">
        <color theme="0"/>
      </left>
      <right/>
      <top style="thick">
        <color theme="0"/>
      </top>
      <bottom/>
      <diagonal/>
    </border>
    <border>
      <left/>
      <right/>
      <top style="thick">
        <color theme="0"/>
      </top>
      <bottom/>
      <diagonal/>
    </border>
    <border>
      <left style="thin">
        <color theme="0"/>
      </left>
      <right/>
      <top style="thin">
        <color theme="0"/>
      </top>
      <bottom style="double">
        <color theme="0"/>
      </bottom>
      <diagonal/>
    </border>
    <border>
      <left/>
      <right/>
      <top style="double">
        <color theme="0"/>
      </top>
      <bottom/>
      <diagonal/>
    </border>
    <border>
      <left/>
      <right/>
      <top style="thin">
        <color theme="0"/>
      </top>
      <bottom style="double">
        <color theme="0"/>
      </bottom>
      <diagonal/>
    </border>
    <border>
      <left style="thin">
        <color theme="0"/>
      </left>
      <right style="thin">
        <color theme="0"/>
      </right>
      <top style="thin">
        <color theme="0"/>
      </top>
      <bottom style="double">
        <color theme="0"/>
      </bottom>
      <diagonal/>
    </border>
    <border>
      <left/>
      <right style="thin">
        <color theme="0"/>
      </right>
      <top style="thin">
        <color theme="0"/>
      </top>
      <bottom style="double">
        <color theme="0"/>
      </bottom>
      <diagonal/>
    </border>
    <border>
      <left/>
      <right style="thin">
        <color theme="0"/>
      </right>
      <top style="thick">
        <color theme="0"/>
      </top>
      <bottom style="double">
        <color theme="0"/>
      </bottom>
      <diagonal/>
    </border>
    <border>
      <left/>
      <right/>
      <top style="thick">
        <color theme="0"/>
      </top>
      <bottom style="double">
        <color theme="0"/>
      </bottom>
      <diagonal/>
    </border>
    <border>
      <left/>
      <right/>
      <top style="double">
        <color theme="0"/>
      </top>
      <bottom style="thick">
        <color theme="0"/>
      </bottom>
      <diagonal/>
    </border>
    <border>
      <left/>
      <right style="thin">
        <color theme="0"/>
      </right>
      <top style="double">
        <color theme="0"/>
      </top>
      <bottom style="thick">
        <color theme="0"/>
      </bottom>
      <diagonal/>
    </border>
    <border>
      <left/>
      <right/>
      <top/>
      <bottom style="thin">
        <color theme="0"/>
      </bottom>
      <diagonal/>
    </border>
    <border>
      <left style="thin">
        <color theme="0"/>
      </left>
      <right/>
      <top/>
      <bottom style="thin">
        <color theme="0"/>
      </bottom>
      <diagonal/>
    </border>
    <border>
      <left/>
      <right/>
      <top/>
      <bottom style="thick">
        <color rgb="FFF8F8F8"/>
      </bottom>
      <diagonal/>
    </border>
    <border>
      <left style="thin">
        <color theme="0"/>
      </left>
      <right/>
      <top/>
      <bottom style="thick">
        <color rgb="FFF8F8F8"/>
      </bottom>
      <diagonal/>
    </border>
    <border>
      <left/>
      <right style="thin">
        <color theme="0" tint="-4.9989318521683403E-2"/>
      </right>
      <top style="thick">
        <color theme="0"/>
      </top>
      <bottom style="thin">
        <color theme="0"/>
      </bottom>
      <diagonal/>
    </border>
    <border>
      <left/>
      <right style="thin">
        <color theme="0" tint="-4.9989318521683403E-2"/>
      </right>
      <top style="thin">
        <color theme="0"/>
      </top>
      <bottom style="thin">
        <color theme="0"/>
      </bottom>
      <diagonal/>
    </border>
    <border>
      <left/>
      <right style="thin">
        <color theme="0" tint="-4.9989318521683403E-2"/>
      </right>
      <top style="thin">
        <color theme="0"/>
      </top>
      <bottom style="double">
        <color theme="0"/>
      </bottom>
      <diagonal/>
    </border>
  </borders>
  <cellStyleXfs count="7">
    <xf numFmtId="0" fontId="0" fillId="0" borderId="0"/>
    <xf numFmtId="44" fontId="1" fillId="0" borderId="0"/>
    <xf numFmtId="9" fontId="1" fillId="0" borderId="0"/>
    <xf numFmtId="0" fontId="6" fillId="0" borderId="0"/>
    <xf numFmtId="44" fontId="6" fillId="0" borderId="0"/>
    <xf numFmtId="9" fontId="6" fillId="0" borderId="0"/>
    <xf numFmtId="43" fontId="1" fillId="0" borderId="0"/>
  </cellStyleXfs>
  <cellXfs count="266">
    <xf numFmtId="0" fontId="0" fillId="0" borderId="0" xfId="0"/>
    <xf numFmtId="0" fontId="3" fillId="0" borderId="0" xfId="0" applyFont="1"/>
    <xf numFmtId="0" fontId="2" fillId="0" borderId="0" xfId="0" applyFont="1"/>
    <xf numFmtId="0" fontId="4" fillId="0" borderId="0" xfId="0" applyFont="1"/>
    <xf numFmtId="0" fontId="5" fillId="0" borderId="0" xfId="0" applyFont="1"/>
    <xf numFmtId="0" fontId="11" fillId="0" borderId="0" xfId="0" applyFont="1"/>
    <xf numFmtId="0" fontId="12" fillId="0" borderId="0" xfId="0" applyFont="1"/>
    <xf numFmtId="44" fontId="7" fillId="0" borderId="0" xfId="0" applyNumberFormat="1" applyFont="1" applyAlignment="1">
      <alignment horizontal="right"/>
    </xf>
    <xf numFmtId="44" fontId="2" fillId="0" borderId="0" xfId="0" applyNumberFormat="1" applyFont="1"/>
    <xf numFmtId="44" fontId="3" fillId="0" borderId="0" xfId="0" applyNumberFormat="1" applyFont="1"/>
    <xf numFmtId="44" fontId="0" fillId="0" borderId="0" xfId="0" applyNumberFormat="1"/>
    <xf numFmtId="44" fontId="7" fillId="0" borderId="0" xfId="0" applyNumberFormat="1" applyFont="1"/>
    <xf numFmtId="164" fontId="3" fillId="0" borderId="0" xfId="0" applyNumberFormat="1" applyFont="1" applyAlignment="1">
      <alignment horizontal="center"/>
    </xf>
    <xf numFmtId="164" fontId="7" fillId="0" borderId="0" xfId="0" applyNumberFormat="1" applyFont="1" applyAlignment="1">
      <alignment horizontal="right"/>
    </xf>
    <xf numFmtId="44" fontId="2" fillId="0" borderId="0" xfId="0" applyNumberFormat="1" applyFont="1" applyAlignment="1">
      <alignment horizontal="right"/>
    </xf>
    <xf numFmtId="0" fontId="8" fillId="0" borderId="0" xfId="0" applyFont="1"/>
    <xf numFmtId="44" fontId="8" fillId="0" borderId="0" xfId="0" applyNumberFormat="1" applyFont="1"/>
    <xf numFmtId="0" fontId="3" fillId="2" borderId="0" xfId="0" applyFont="1" applyFill="1"/>
    <xf numFmtId="10" fontId="0" fillId="0" borderId="0" xfId="0" applyNumberFormat="1"/>
    <xf numFmtId="44" fontId="12" fillId="0" borderId="0" xfId="0" applyNumberFormat="1" applyFont="1"/>
    <xf numFmtId="0" fontId="10" fillId="0" borderId="0" xfId="0" applyFont="1"/>
    <xf numFmtId="0" fontId="3" fillId="0" borderId="0" xfId="3" applyFont="1"/>
    <xf numFmtId="44" fontId="3" fillId="0" borderId="0" xfId="3" applyNumberFormat="1" applyFont="1"/>
    <xf numFmtId="0" fontId="13" fillId="0" borderId="0" xfId="3" applyFont="1"/>
    <xf numFmtId="10" fontId="13" fillId="0" borderId="0" xfId="3" applyNumberFormat="1" applyFont="1"/>
    <xf numFmtId="0" fontId="14" fillId="0" borderId="0" xfId="0" applyFont="1"/>
    <xf numFmtId="0" fontId="7" fillId="2" borderId="0" xfId="0" applyFont="1" applyFill="1"/>
    <xf numFmtId="0" fontId="3" fillId="0" borderId="0" xfId="0" applyFont="1" applyAlignment="1">
      <alignment horizontal="left"/>
    </xf>
    <xf numFmtId="0" fontId="21" fillId="2" borderId="0" xfId="0" applyFont="1" applyFill="1"/>
    <xf numFmtId="0" fontId="24" fillId="0" borderId="0" xfId="0" applyFont="1"/>
    <xf numFmtId="0" fontId="16" fillId="2" borderId="0" xfId="0" applyFont="1" applyFill="1"/>
    <xf numFmtId="0" fontId="18" fillId="0" borderId="0" xfId="0" applyFont="1"/>
    <xf numFmtId="0" fontId="18" fillId="0" borderId="0" xfId="0" applyFont="1" applyAlignment="1">
      <alignment horizontal="left"/>
    </xf>
    <xf numFmtId="44" fontId="19" fillId="0" borderId="0" xfId="0" applyNumberFormat="1" applyFont="1" applyAlignment="1">
      <alignment vertical="center"/>
    </xf>
    <xf numFmtId="0" fontId="25" fillId="0" borderId="17" xfId="0" applyFont="1" applyBorder="1" applyAlignment="1">
      <alignment horizontal="left" vertical="top" wrapText="1"/>
    </xf>
    <xf numFmtId="0" fontId="28" fillId="0" borderId="0" xfId="3" applyFont="1" applyAlignment="1">
      <alignment vertical="center" wrapText="1"/>
    </xf>
    <xf numFmtId="0" fontId="26" fillId="0" borderId="0" xfId="0" applyFont="1" applyAlignment="1">
      <alignment horizontal="left" vertical="top" wrapText="1"/>
    </xf>
    <xf numFmtId="0" fontId="4" fillId="0" borderId="17" xfId="0" applyFont="1" applyBorder="1"/>
    <xf numFmtId="0" fontId="3" fillId="0" borderId="17" xfId="0" applyFont="1" applyBorder="1"/>
    <xf numFmtId="44" fontId="3" fillId="0" borderId="17" xfId="0" applyNumberFormat="1" applyFont="1" applyBorder="1"/>
    <xf numFmtId="44" fontId="0" fillId="0" borderId="17" xfId="0" applyNumberFormat="1" applyBorder="1"/>
    <xf numFmtId="0" fontId="8" fillId="0" borderId="17" xfId="0" applyFont="1" applyBorder="1"/>
    <xf numFmtId="44" fontId="8" fillId="0" borderId="17" xfId="0" applyNumberFormat="1" applyFont="1" applyBorder="1"/>
    <xf numFmtId="0" fontId="0" fillId="0" borderId="17" xfId="0" applyBorder="1"/>
    <xf numFmtId="0" fontId="32" fillId="0" borderId="0" xfId="0" applyFont="1"/>
    <xf numFmtId="0" fontId="32" fillId="0" borderId="0" xfId="0" quotePrefix="1" applyFont="1"/>
    <xf numFmtId="0" fontId="32" fillId="0" borderId="0" xfId="0" applyFont="1" applyAlignment="1">
      <alignment horizontal="left" indent="2"/>
    </xf>
    <xf numFmtId="0" fontId="22" fillId="7" borderId="0" xfId="0" applyFont="1" applyFill="1"/>
    <xf numFmtId="0" fontId="12" fillId="7" borderId="9" xfId="0" applyFont="1" applyFill="1" applyBorder="1"/>
    <xf numFmtId="0" fontId="12" fillId="7" borderId="10" xfId="0" applyFont="1" applyFill="1" applyBorder="1" applyAlignment="1">
      <alignment wrapText="1"/>
    </xf>
    <xf numFmtId="0" fontId="3" fillId="3" borderId="0" xfId="0" applyFont="1" applyFill="1" applyAlignment="1">
      <alignment horizontal="left" vertical="center"/>
    </xf>
    <xf numFmtId="0" fontId="3" fillId="5" borderId="0" xfId="0" applyFont="1" applyFill="1" applyAlignment="1">
      <alignment horizontal="left" vertical="center"/>
    </xf>
    <xf numFmtId="0" fontId="22" fillId="7" borderId="9" xfId="0" applyFont="1" applyFill="1" applyBorder="1" applyAlignment="1">
      <alignment wrapText="1"/>
    </xf>
    <xf numFmtId="0" fontId="12" fillId="7" borderId="9" xfId="0" applyFont="1" applyFill="1" applyBorder="1" applyAlignment="1">
      <alignment wrapText="1"/>
    </xf>
    <xf numFmtId="0" fontId="12" fillId="9" borderId="12" xfId="0" applyFont="1" applyFill="1" applyBorder="1"/>
    <xf numFmtId="0" fontId="12" fillId="9" borderId="31" xfId="0" applyFont="1" applyFill="1" applyBorder="1"/>
    <xf numFmtId="165" fontId="34" fillId="8" borderId="4" xfId="0" applyNumberFormat="1" applyFont="1" applyFill="1" applyBorder="1" applyAlignment="1">
      <alignment vertical="top"/>
    </xf>
    <xf numFmtId="0" fontId="35" fillId="8" borderId="5" xfId="0" applyFont="1" applyFill="1" applyBorder="1"/>
    <xf numFmtId="165" fontId="34" fillId="8" borderId="6" xfId="0" applyNumberFormat="1" applyFont="1" applyFill="1" applyBorder="1" applyAlignment="1">
      <alignment vertical="top"/>
    </xf>
    <xf numFmtId="165" fontId="36" fillId="8" borderId="0" xfId="0" applyNumberFormat="1" applyFont="1" applyFill="1" applyAlignment="1">
      <alignment vertical="center"/>
    </xf>
    <xf numFmtId="0" fontId="36" fillId="8" borderId="0" xfId="0" applyFont="1" applyFill="1" applyAlignment="1">
      <alignment horizontal="left"/>
    </xf>
    <xf numFmtId="0" fontId="36" fillId="8" borderId="17" xfId="0" applyFont="1" applyFill="1" applyBorder="1" applyAlignment="1">
      <alignment horizontal="left"/>
    </xf>
    <xf numFmtId="0" fontId="34" fillId="8" borderId="2" xfId="0" applyFont="1" applyFill="1" applyBorder="1"/>
    <xf numFmtId="0" fontId="34" fillId="8" borderId="1" xfId="0" applyFont="1" applyFill="1" applyBorder="1" applyAlignment="1">
      <alignment horizontal="left"/>
    </xf>
    <xf numFmtId="0" fontId="3" fillId="0" borderId="0" xfId="0" applyFont="1" applyAlignment="1">
      <alignment horizontal="left" vertical="center"/>
    </xf>
    <xf numFmtId="0" fontId="9" fillId="8" borderId="0" xfId="0" applyFont="1" applyFill="1" applyAlignment="1">
      <alignment horizontal="left" vertical="center"/>
    </xf>
    <xf numFmtId="0" fontId="12" fillId="8" borderId="0" xfId="0" applyFont="1" applyFill="1"/>
    <xf numFmtId="0" fontId="12" fillId="8" borderId="15" xfId="0" applyFont="1" applyFill="1" applyBorder="1" applyAlignment="1">
      <alignment wrapText="1"/>
    </xf>
    <xf numFmtId="0" fontId="12" fillId="8" borderId="15" xfId="0" applyFont="1" applyFill="1" applyBorder="1"/>
    <xf numFmtId="0" fontId="5" fillId="6" borderId="34" xfId="0" applyFont="1" applyFill="1" applyBorder="1"/>
    <xf numFmtId="0" fontId="12" fillId="8" borderId="29" xfId="0" applyFont="1" applyFill="1" applyBorder="1"/>
    <xf numFmtId="0" fontId="12" fillId="7" borderId="35" xfId="0" applyFont="1" applyFill="1" applyBorder="1"/>
    <xf numFmtId="0" fontId="33" fillId="8" borderId="29" xfId="0" applyFont="1" applyFill="1" applyBorder="1"/>
    <xf numFmtId="0" fontId="33" fillId="8" borderId="29" xfId="0" applyFont="1" applyFill="1" applyBorder="1" applyAlignment="1">
      <alignment horizontal="center"/>
    </xf>
    <xf numFmtId="0" fontId="12" fillId="7" borderId="21" xfId="0" applyFont="1" applyFill="1" applyBorder="1"/>
    <xf numFmtId="0" fontId="12" fillId="7" borderId="36" xfId="0" applyFont="1" applyFill="1" applyBorder="1"/>
    <xf numFmtId="0" fontId="18" fillId="11" borderId="0" xfId="0" applyFont="1" applyFill="1"/>
    <xf numFmtId="0" fontId="18" fillId="11" borderId="0" xfId="0" applyFont="1" applyFill="1" applyAlignment="1">
      <alignment horizontal="left"/>
    </xf>
    <xf numFmtId="44" fontId="19" fillId="11" borderId="0" xfId="0" applyNumberFormat="1" applyFont="1" applyFill="1" applyAlignment="1">
      <alignment vertical="center"/>
    </xf>
    <xf numFmtId="0" fontId="0" fillId="11" borderId="0" xfId="0" applyFill="1"/>
    <xf numFmtId="0" fontId="26" fillId="11" borderId="17" xfId="0" applyFont="1" applyFill="1" applyBorder="1" applyAlignment="1">
      <alignment horizontal="right" vertical="top" wrapText="1"/>
    </xf>
    <xf numFmtId="0" fontId="17" fillId="11" borderId="0" xfId="0" applyFont="1" applyFill="1" applyAlignment="1">
      <alignment horizontal="left" vertical="top" wrapText="1"/>
    </xf>
    <xf numFmtId="0" fontId="10" fillId="11" borderId="0" xfId="0" applyFont="1" applyFill="1"/>
    <xf numFmtId="0" fontId="5" fillId="11" borderId="0" xfId="0" applyFont="1" applyFill="1"/>
    <xf numFmtId="0" fontId="16" fillId="3" borderId="0" xfId="0" applyFont="1" applyFill="1" applyProtection="1">
      <protection locked="0"/>
    </xf>
    <xf numFmtId="49" fontId="16" fillId="3" borderId="0" xfId="0" applyNumberFormat="1" applyFont="1" applyFill="1" applyProtection="1">
      <protection locked="0"/>
    </xf>
    <xf numFmtId="0" fontId="16" fillId="5" borderId="0" xfId="0" applyFont="1" applyFill="1" applyProtection="1">
      <protection locked="0"/>
    </xf>
    <xf numFmtId="0" fontId="5" fillId="5" borderId="14" xfId="0" applyFont="1" applyFill="1" applyBorder="1" applyProtection="1">
      <protection locked="0"/>
    </xf>
    <xf numFmtId="0" fontId="5" fillId="6" borderId="25" xfId="0" applyFont="1" applyFill="1" applyBorder="1" applyProtection="1">
      <protection locked="0"/>
    </xf>
    <xf numFmtId="0" fontId="3" fillId="5" borderId="14" xfId="0" applyFont="1" applyFill="1" applyBorder="1" applyProtection="1">
      <protection locked="0"/>
    </xf>
    <xf numFmtId="44" fontId="3" fillId="6" borderId="25" xfId="1" applyFont="1" applyFill="1" applyBorder="1" applyProtection="1">
      <protection locked="0"/>
    </xf>
    <xf numFmtId="44" fontId="5" fillId="6" borderId="25" xfId="0" applyNumberFormat="1" applyFont="1" applyFill="1" applyBorder="1" applyProtection="1">
      <protection locked="0"/>
    </xf>
    <xf numFmtId="0" fontId="3" fillId="6" borderId="25" xfId="0" applyFont="1" applyFill="1" applyBorder="1" applyAlignment="1" applyProtection="1">
      <alignment horizontal="center"/>
      <protection locked="0"/>
    </xf>
    <xf numFmtId="0" fontId="3" fillId="6" borderId="14" xfId="0" applyFont="1" applyFill="1" applyBorder="1" applyAlignment="1" applyProtection="1">
      <alignment horizontal="center"/>
      <protection locked="0"/>
    </xf>
    <xf numFmtId="0" fontId="5" fillId="6" borderId="25" xfId="0" applyFont="1" applyFill="1" applyBorder="1" applyAlignment="1" applyProtection="1">
      <alignment wrapText="1"/>
      <protection locked="0"/>
    </xf>
    <xf numFmtId="44" fontId="5" fillId="6" borderId="25" xfId="1" applyFont="1" applyFill="1" applyBorder="1" applyProtection="1">
      <protection locked="0"/>
    </xf>
    <xf numFmtId="44" fontId="5" fillId="6" borderId="12" xfId="0" applyNumberFormat="1" applyFont="1" applyFill="1" applyBorder="1" applyProtection="1">
      <protection locked="0"/>
    </xf>
    <xf numFmtId="44" fontId="5" fillId="6" borderId="31" xfId="0" applyNumberFormat="1" applyFont="1" applyFill="1" applyBorder="1" applyProtection="1">
      <protection locked="0"/>
    </xf>
    <xf numFmtId="0" fontId="5" fillId="6" borderId="22" xfId="0" applyFont="1" applyFill="1" applyBorder="1" applyProtection="1">
      <protection locked="0"/>
    </xf>
    <xf numFmtId="0" fontId="5" fillId="6" borderId="23" xfId="0" applyFont="1" applyFill="1" applyBorder="1" applyProtection="1">
      <protection locked="0"/>
    </xf>
    <xf numFmtId="0" fontId="5" fillId="6" borderId="24" xfId="0" applyFont="1" applyFill="1" applyBorder="1" applyProtection="1">
      <protection locked="0"/>
    </xf>
    <xf numFmtId="0" fontId="5" fillId="6" borderId="20" xfId="0" applyFont="1" applyFill="1" applyBorder="1" applyProtection="1">
      <protection locked="0"/>
    </xf>
    <xf numFmtId="0" fontId="5" fillId="6" borderId="13" xfId="0" applyFont="1" applyFill="1" applyBorder="1" applyProtection="1">
      <protection locked="0"/>
    </xf>
    <xf numFmtId="0" fontId="5" fillId="6" borderId="11" xfId="0" applyFont="1" applyFill="1" applyBorder="1" applyProtection="1">
      <protection locked="0"/>
    </xf>
    <xf numFmtId="0" fontId="5" fillId="6" borderId="28" xfId="0" applyFont="1" applyFill="1" applyBorder="1" applyProtection="1">
      <protection locked="0"/>
    </xf>
    <xf numFmtId="0" fontId="5" fillId="6" borderId="30" xfId="0" applyFont="1" applyFill="1" applyBorder="1" applyProtection="1">
      <protection locked="0"/>
    </xf>
    <xf numFmtId="0" fontId="5" fillId="6" borderId="32" xfId="0" applyFont="1" applyFill="1" applyBorder="1" applyProtection="1">
      <protection locked="0"/>
    </xf>
    <xf numFmtId="0" fontId="0" fillId="6" borderId="14" xfId="0" applyFill="1" applyBorder="1" applyAlignment="1" applyProtection="1">
      <alignment horizontal="center"/>
      <protection locked="0"/>
    </xf>
    <xf numFmtId="0" fontId="3" fillId="2" borderId="0" xfId="3" applyFont="1" applyFill="1"/>
    <xf numFmtId="0" fontId="8" fillId="0" borderId="0" xfId="3" applyFont="1" applyAlignment="1">
      <alignment wrapText="1"/>
    </xf>
    <xf numFmtId="0" fontId="15" fillId="0" borderId="0" xfId="3" applyFont="1" applyAlignment="1">
      <alignment vertical="center"/>
    </xf>
    <xf numFmtId="0" fontId="11" fillId="0" borderId="0" xfId="0" applyFont="1" applyProtection="1">
      <protection locked="0"/>
    </xf>
    <xf numFmtId="0" fontId="0" fillId="0" borderId="0" xfId="0" applyProtection="1">
      <protection locked="0"/>
    </xf>
    <xf numFmtId="0" fontId="3" fillId="0" borderId="0" xfId="3" applyFont="1" applyProtection="1">
      <protection locked="0"/>
    </xf>
    <xf numFmtId="44" fontId="3" fillId="0" borderId="0" xfId="3" applyNumberFormat="1" applyFont="1" applyProtection="1">
      <protection locked="0"/>
    </xf>
    <xf numFmtId="0" fontId="5" fillId="6" borderId="24" xfId="0" applyFont="1" applyFill="1" applyBorder="1"/>
    <xf numFmtId="0" fontId="5" fillId="6" borderId="11" xfId="0" applyFont="1" applyFill="1" applyBorder="1"/>
    <xf numFmtId="0" fontId="5" fillId="6" borderId="32" xfId="0" applyFont="1" applyFill="1" applyBorder="1"/>
    <xf numFmtId="0" fontId="5" fillId="6" borderId="33" xfId="0" applyFont="1" applyFill="1" applyBorder="1"/>
    <xf numFmtId="0" fontId="37" fillId="0" borderId="0" xfId="0" applyFont="1"/>
    <xf numFmtId="0" fontId="16" fillId="0" borderId="0" xfId="0" applyFont="1" applyProtection="1">
      <protection locked="0"/>
    </xf>
    <xf numFmtId="0" fontId="0" fillId="12" borderId="0" xfId="0" applyFill="1"/>
    <xf numFmtId="10" fontId="5" fillId="6" borderId="25" xfId="2" applyNumberFormat="1" applyFont="1" applyFill="1" applyBorder="1" applyProtection="1">
      <protection locked="0"/>
    </xf>
    <xf numFmtId="0" fontId="12" fillId="8" borderId="19" xfId="0" applyFont="1" applyFill="1" applyBorder="1" applyAlignment="1">
      <alignment wrapText="1"/>
    </xf>
    <xf numFmtId="0" fontId="12" fillId="8" borderId="21" xfId="0" applyFont="1" applyFill="1" applyBorder="1" applyAlignment="1">
      <alignment wrapText="1"/>
    </xf>
    <xf numFmtId="0" fontId="3" fillId="6" borderId="25" xfId="0" applyFont="1" applyFill="1" applyBorder="1" applyAlignment="1" applyProtection="1">
      <alignment horizontal="left" wrapText="1"/>
      <protection locked="0"/>
    </xf>
    <xf numFmtId="0" fontId="3" fillId="6" borderId="14" xfId="0" applyFont="1" applyFill="1" applyBorder="1" applyAlignment="1" applyProtection="1">
      <alignment horizontal="left" wrapText="1"/>
      <protection locked="0"/>
    </xf>
    <xf numFmtId="0" fontId="36" fillId="8" borderId="0" xfId="0" applyFont="1" applyFill="1" applyAlignment="1">
      <alignment wrapText="1"/>
    </xf>
    <xf numFmtId="0" fontId="12" fillId="7" borderId="0" xfId="0" applyFont="1" applyFill="1" applyAlignment="1">
      <alignment wrapText="1"/>
    </xf>
    <xf numFmtId="0" fontId="12" fillId="7" borderId="15" xfId="0" applyFont="1" applyFill="1" applyBorder="1"/>
    <xf numFmtId="0" fontId="25" fillId="11" borderId="17" xfId="0" applyFont="1" applyFill="1" applyBorder="1" applyAlignment="1">
      <alignment horizontal="left" vertical="top" wrapText="1"/>
    </xf>
    <xf numFmtId="166" fontId="5" fillId="6" borderId="25" xfId="6" applyNumberFormat="1" applyFont="1" applyFill="1" applyBorder="1" applyProtection="1">
      <protection locked="0"/>
    </xf>
    <xf numFmtId="0" fontId="36" fillId="8" borderId="0" xfId="0" applyFont="1" applyFill="1"/>
    <xf numFmtId="0" fontId="11" fillId="0" borderId="0" xfId="0" applyFont="1" applyProtection="1">
      <protection hidden="1"/>
    </xf>
    <xf numFmtId="165" fontId="36" fillId="8" borderId="7" xfId="0" applyNumberFormat="1" applyFont="1" applyFill="1" applyBorder="1" applyAlignment="1" applyProtection="1">
      <alignment vertical="center"/>
      <protection hidden="1"/>
    </xf>
    <xf numFmtId="0" fontId="36" fillId="8" borderId="7" xfId="0" applyFont="1" applyFill="1" applyBorder="1" applyProtection="1">
      <protection hidden="1"/>
    </xf>
    <xf numFmtId="0" fontId="36" fillId="8" borderId="7" xfId="0" applyFont="1" applyFill="1" applyBorder="1" applyAlignment="1" applyProtection="1">
      <alignment horizontal="left" wrapText="1"/>
      <protection hidden="1"/>
    </xf>
    <xf numFmtId="0" fontId="36" fillId="8" borderId="16" xfId="0" applyFont="1" applyFill="1" applyBorder="1" applyProtection="1">
      <protection hidden="1"/>
    </xf>
    <xf numFmtId="0" fontId="36" fillId="8" borderId="7" xfId="0" applyFont="1" applyFill="1" applyBorder="1" applyAlignment="1" applyProtection="1">
      <alignment wrapText="1"/>
      <protection hidden="1"/>
    </xf>
    <xf numFmtId="0" fontId="36" fillId="8" borderId="16" xfId="0" applyFont="1" applyFill="1" applyBorder="1" applyAlignment="1" applyProtection="1">
      <alignment horizontal="left"/>
      <protection hidden="1"/>
    </xf>
    <xf numFmtId="44" fontId="36" fillId="8" borderId="8" xfId="0" applyNumberFormat="1" applyFont="1" applyFill="1" applyBorder="1" applyAlignment="1" applyProtection="1">
      <alignment vertical="center"/>
      <protection hidden="1"/>
    </xf>
    <xf numFmtId="44" fontId="36" fillId="8" borderId="18" xfId="0" applyNumberFormat="1" applyFont="1" applyFill="1" applyBorder="1" applyAlignment="1" applyProtection="1">
      <alignment vertical="center"/>
      <protection hidden="1"/>
    </xf>
    <xf numFmtId="44" fontId="34" fillId="8" borderId="3" xfId="0" applyNumberFormat="1" applyFont="1" applyFill="1" applyBorder="1" applyAlignment="1" applyProtection="1">
      <alignment vertical="center"/>
      <protection hidden="1"/>
    </xf>
    <xf numFmtId="0" fontId="22" fillId="7" borderId="0" xfId="0" applyFont="1" applyFill="1" applyProtection="1">
      <protection hidden="1"/>
    </xf>
    <xf numFmtId="44" fontId="12" fillId="8" borderId="26" xfId="0" applyNumberFormat="1" applyFont="1" applyFill="1" applyBorder="1" applyProtection="1">
      <protection hidden="1"/>
    </xf>
    <xf numFmtId="44" fontId="12" fillId="8" borderId="25" xfId="0" applyNumberFormat="1" applyFont="1" applyFill="1" applyBorder="1" applyProtection="1">
      <protection hidden="1"/>
    </xf>
    <xf numFmtId="44" fontId="12" fillId="8" borderId="27" xfId="0" applyNumberFormat="1" applyFont="1" applyFill="1" applyBorder="1" applyProtection="1">
      <protection hidden="1"/>
    </xf>
    <xf numFmtId="44" fontId="12" fillId="8" borderId="14" xfId="0" applyNumberFormat="1" applyFont="1" applyFill="1" applyBorder="1" applyProtection="1">
      <protection hidden="1"/>
    </xf>
    <xf numFmtId="10" fontId="9" fillId="9" borderId="12" xfId="2" applyNumberFormat="1" applyFont="1" applyFill="1" applyBorder="1" applyProtection="1">
      <protection hidden="1"/>
    </xf>
    <xf numFmtId="10" fontId="9" fillId="9" borderId="31" xfId="2" applyNumberFormat="1" applyFont="1" applyFill="1" applyBorder="1" applyProtection="1">
      <protection hidden="1"/>
    </xf>
    <xf numFmtId="44" fontId="12" fillId="7" borderId="35" xfId="0" applyNumberFormat="1" applyFont="1" applyFill="1" applyBorder="1" applyAlignment="1" applyProtection="1">
      <alignment wrapText="1"/>
      <protection hidden="1"/>
    </xf>
    <xf numFmtId="10" fontId="12" fillId="7" borderId="35" xfId="2" applyNumberFormat="1" applyFont="1" applyFill="1" applyBorder="1" applyAlignment="1" applyProtection="1">
      <alignment wrapText="1"/>
      <protection hidden="1"/>
    </xf>
    <xf numFmtId="44" fontId="12" fillId="7" borderId="10" xfId="0" applyNumberFormat="1" applyFont="1" applyFill="1" applyBorder="1" applyAlignment="1" applyProtection="1">
      <alignment wrapText="1"/>
      <protection hidden="1"/>
    </xf>
    <xf numFmtId="44" fontId="12" fillId="8" borderId="29" xfId="0" applyNumberFormat="1" applyFont="1" applyFill="1" applyBorder="1" applyProtection="1">
      <protection hidden="1"/>
    </xf>
    <xf numFmtId="0" fontId="12" fillId="8" borderId="14" xfId="0" applyFont="1" applyFill="1" applyBorder="1" applyProtection="1">
      <protection hidden="1"/>
    </xf>
    <xf numFmtId="0" fontId="16" fillId="2" borderId="0" xfId="3" applyFont="1" applyFill="1" applyProtection="1">
      <protection hidden="1"/>
    </xf>
    <xf numFmtId="0" fontId="5" fillId="6" borderId="24" xfId="0" applyFont="1" applyFill="1" applyBorder="1" applyProtection="1">
      <protection hidden="1"/>
    </xf>
    <xf numFmtId="44" fontId="12" fillId="9" borderId="11" xfId="0" applyNumberFormat="1" applyFont="1" applyFill="1" applyBorder="1" applyProtection="1">
      <protection hidden="1"/>
    </xf>
    <xf numFmtId="44" fontId="5" fillId="6" borderId="11" xfId="0" applyNumberFormat="1" applyFont="1" applyFill="1" applyBorder="1" applyProtection="1">
      <protection hidden="1"/>
    </xf>
    <xf numFmtId="0" fontId="5" fillId="6" borderId="11" xfId="0" applyFont="1" applyFill="1" applyBorder="1" applyProtection="1">
      <protection hidden="1"/>
    </xf>
    <xf numFmtId="0" fontId="5" fillId="6" borderId="32" xfId="0" applyFont="1" applyFill="1" applyBorder="1" applyProtection="1">
      <protection hidden="1"/>
    </xf>
    <xf numFmtId="44" fontId="12" fillId="9" borderId="32" xfId="0" applyNumberFormat="1" applyFont="1" applyFill="1" applyBorder="1" applyProtection="1">
      <protection hidden="1"/>
    </xf>
    <xf numFmtId="44" fontId="5" fillId="6" borderId="32" xfId="0" applyNumberFormat="1" applyFont="1" applyFill="1" applyBorder="1" applyProtection="1">
      <protection hidden="1"/>
    </xf>
    <xf numFmtId="44" fontId="12" fillId="7" borderId="9" xfId="0" applyNumberFormat="1" applyFont="1" applyFill="1" applyBorder="1" applyAlignment="1" applyProtection="1">
      <alignment wrapText="1"/>
      <protection hidden="1"/>
    </xf>
    <xf numFmtId="10" fontId="13" fillId="0" borderId="0" xfId="3" applyNumberFormat="1" applyFont="1" applyProtection="1">
      <protection hidden="1"/>
    </xf>
    <xf numFmtId="44" fontId="12" fillId="9" borderId="33" xfId="0" applyNumberFormat="1" applyFont="1" applyFill="1" applyBorder="1" applyProtection="1">
      <protection hidden="1"/>
    </xf>
    <xf numFmtId="44" fontId="5" fillId="6" borderId="33" xfId="0" applyNumberFormat="1" applyFont="1" applyFill="1" applyBorder="1" applyProtection="1">
      <protection hidden="1"/>
    </xf>
    <xf numFmtId="10" fontId="0" fillId="6" borderId="25" xfId="0" applyNumberFormat="1" applyFill="1" applyBorder="1" applyAlignment="1" applyProtection="1">
      <alignment horizontal="right" indent="1"/>
      <protection locked="0"/>
    </xf>
    <xf numFmtId="0" fontId="12" fillId="7" borderId="9" xfId="0" applyFont="1" applyFill="1" applyBorder="1" applyProtection="1">
      <protection hidden="1"/>
    </xf>
    <xf numFmtId="0" fontId="0" fillId="0" borderId="0" xfId="0" quotePrefix="1"/>
    <xf numFmtId="0" fontId="0" fillId="12" borderId="0" xfId="0" applyFill="1" applyProtection="1">
      <protection hidden="1"/>
    </xf>
    <xf numFmtId="0" fontId="0" fillId="0" borderId="0" xfId="0" applyProtection="1">
      <protection hidden="1"/>
    </xf>
    <xf numFmtId="0" fontId="0" fillId="3" borderId="0" xfId="0" applyFill="1" applyProtection="1">
      <protection hidden="1"/>
    </xf>
    <xf numFmtId="0" fontId="12" fillId="8" borderId="19" xfId="0" applyFont="1" applyFill="1" applyBorder="1"/>
    <xf numFmtId="44" fontId="12" fillId="8" borderId="19" xfId="0" applyNumberFormat="1" applyFont="1" applyFill="1" applyBorder="1"/>
    <xf numFmtId="0" fontId="12" fillId="8" borderId="21" xfId="0" applyFont="1" applyFill="1" applyBorder="1"/>
    <xf numFmtId="0" fontId="12" fillId="8" borderId="37" xfId="0" applyFont="1" applyFill="1" applyBorder="1" applyProtection="1">
      <protection hidden="1"/>
    </xf>
    <xf numFmtId="0" fontId="0" fillId="6" borderId="37" xfId="0" applyFill="1" applyBorder="1" applyAlignment="1" applyProtection="1">
      <alignment horizontal="center"/>
      <protection locked="0"/>
    </xf>
    <xf numFmtId="0" fontId="12" fillId="8" borderId="13" xfId="0" applyFont="1" applyFill="1" applyBorder="1" applyProtection="1">
      <protection hidden="1"/>
    </xf>
    <xf numFmtId="0" fontId="0" fillId="6" borderId="13" xfId="0" applyFill="1" applyBorder="1" applyAlignment="1" applyProtection="1">
      <alignment horizontal="center"/>
      <protection locked="0"/>
    </xf>
    <xf numFmtId="10" fontId="0" fillId="6" borderId="38" xfId="0" applyNumberFormat="1" applyFill="1" applyBorder="1" applyAlignment="1" applyProtection="1">
      <alignment horizontal="right" indent="1"/>
      <protection locked="0"/>
    </xf>
    <xf numFmtId="44" fontId="12" fillId="8" borderId="38" xfId="0" applyNumberFormat="1" applyFont="1" applyFill="1" applyBorder="1" applyProtection="1">
      <protection hidden="1"/>
    </xf>
    <xf numFmtId="0" fontId="0" fillId="6" borderId="38" xfId="0" applyFill="1" applyBorder="1" applyAlignment="1" applyProtection="1">
      <alignment horizontal="center"/>
      <protection locked="0"/>
    </xf>
    <xf numFmtId="10" fontId="0" fillId="6" borderId="20" xfId="0" applyNumberFormat="1" applyFill="1" applyBorder="1" applyAlignment="1" applyProtection="1">
      <alignment horizontal="right" indent="1"/>
      <protection locked="0"/>
    </xf>
    <xf numFmtId="44" fontId="12" fillId="8" borderId="20" xfId="0" applyNumberFormat="1" applyFont="1" applyFill="1" applyBorder="1" applyProtection="1">
      <protection hidden="1"/>
    </xf>
    <xf numFmtId="0" fontId="0" fillId="6" borderId="20" xfId="0" applyFill="1" applyBorder="1" applyAlignment="1" applyProtection="1">
      <alignment horizontal="center"/>
      <protection locked="0"/>
    </xf>
    <xf numFmtId="0" fontId="3" fillId="5" borderId="13" xfId="0" applyFont="1" applyFill="1" applyBorder="1" applyProtection="1">
      <protection locked="0"/>
    </xf>
    <xf numFmtId="0" fontId="5" fillId="6" borderId="20" xfId="0" applyFont="1" applyFill="1" applyBorder="1" applyAlignment="1" applyProtection="1">
      <alignment wrapText="1"/>
      <protection locked="0"/>
    </xf>
    <xf numFmtId="44" fontId="5" fillId="6" borderId="20" xfId="1" applyFont="1" applyFill="1" applyBorder="1" applyProtection="1">
      <protection locked="0"/>
    </xf>
    <xf numFmtId="166" fontId="5" fillId="6" borderId="20" xfId="6" applyNumberFormat="1" applyFont="1" applyFill="1" applyBorder="1" applyProtection="1">
      <protection locked="0"/>
    </xf>
    <xf numFmtId="10" fontId="5" fillId="6" borderId="20" xfId="2" applyNumberFormat="1" applyFont="1" applyFill="1" applyBorder="1" applyProtection="1">
      <protection locked="0"/>
    </xf>
    <xf numFmtId="44" fontId="5" fillId="6" borderId="20" xfId="0" applyNumberFormat="1" applyFont="1" applyFill="1" applyBorder="1" applyProtection="1">
      <protection locked="0"/>
    </xf>
    <xf numFmtId="0" fontId="3" fillId="6" borderId="20" xfId="0" applyFont="1" applyFill="1" applyBorder="1" applyAlignment="1" applyProtection="1">
      <alignment horizontal="left" wrapText="1"/>
      <protection locked="0"/>
    </xf>
    <xf numFmtId="0" fontId="3" fillId="6" borderId="13" xfId="0" applyFont="1" applyFill="1" applyBorder="1" applyAlignment="1" applyProtection="1">
      <alignment horizontal="left" wrapText="1"/>
      <protection locked="0"/>
    </xf>
    <xf numFmtId="0" fontId="3" fillId="6" borderId="20" xfId="0" applyFont="1" applyFill="1" applyBorder="1" applyAlignment="1" applyProtection="1">
      <alignment horizontal="center"/>
      <protection locked="0"/>
    </xf>
    <xf numFmtId="0" fontId="3" fillId="6" borderId="13" xfId="0" applyFont="1" applyFill="1" applyBorder="1" applyAlignment="1" applyProtection="1">
      <alignment horizontal="center"/>
      <protection locked="0"/>
    </xf>
    <xf numFmtId="0" fontId="3" fillId="6" borderId="25" xfId="0" applyFont="1" applyFill="1" applyBorder="1" applyProtection="1">
      <protection locked="0"/>
    </xf>
    <xf numFmtId="166" fontId="3" fillId="6" borderId="25" xfId="6" applyNumberFormat="1" applyFont="1" applyFill="1" applyBorder="1" applyProtection="1">
      <protection locked="0"/>
    </xf>
    <xf numFmtId="10" fontId="3" fillId="6" borderId="25" xfId="2" applyNumberFormat="1" applyFont="1" applyFill="1" applyBorder="1" applyProtection="1">
      <protection locked="0"/>
    </xf>
    <xf numFmtId="0" fontId="5" fillId="5" borderId="13" xfId="0" applyFont="1" applyFill="1" applyBorder="1" applyProtection="1">
      <protection locked="0"/>
    </xf>
    <xf numFmtId="0" fontId="12" fillId="8" borderId="29" xfId="0" applyFont="1" applyFill="1" applyBorder="1" applyProtection="1">
      <protection locked="0"/>
    </xf>
    <xf numFmtId="44" fontId="12" fillId="8" borderId="29" xfId="0" applyNumberFormat="1" applyFont="1" applyFill="1" applyBorder="1" applyProtection="1">
      <protection locked="0"/>
    </xf>
    <xf numFmtId="44" fontId="12" fillId="8" borderId="29" xfId="0" applyNumberFormat="1" applyFont="1" applyFill="1" applyBorder="1"/>
    <xf numFmtId="166" fontId="12" fillId="8" borderId="29" xfId="6" applyNumberFormat="1" applyFont="1" applyFill="1" applyBorder="1"/>
    <xf numFmtId="10" fontId="12" fillId="8" borderId="29" xfId="2" applyNumberFormat="1" applyFont="1" applyFill="1" applyBorder="1"/>
    <xf numFmtId="1" fontId="16" fillId="0" borderId="37" xfId="3" applyNumberFormat="1" applyFont="1" applyBorder="1" applyAlignment="1" applyProtection="1">
      <alignment horizontal="right" indent="1"/>
      <protection locked="0"/>
    </xf>
    <xf numFmtId="0" fontId="16" fillId="0" borderId="37" xfId="3" applyFont="1" applyBorder="1" applyProtection="1">
      <protection locked="0"/>
    </xf>
    <xf numFmtId="1" fontId="16" fillId="0" borderId="13" xfId="3" applyNumberFormat="1" applyFont="1" applyBorder="1" applyAlignment="1" applyProtection="1">
      <alignment horizontal="right" indent="1"/>
      <protection locked="0"/>
    </xf>
    <xf numFmtId="0" fontId="16" fillId="0" borderId="13" xfId="3" applyFont="1" applyBorder="1" applyProtection="1">
      <protection locked="0"/>
    </xf>
    <xf numFmtId="1" fontId="16" fillId="0" borderId="14" xfId="3" applyNumberFormat="1" applyFont="1" applyBorder="1" applyAlignment="1" applyProtection="1">
      <alignment horizontal="right" indent="1"/>
      <protection locked="0"/>
    </xf>
    <xf numFmtId="0" fontId="16" fillId="0" borderId="14" xfId="3" applyFont="1" applyBorder="1" applyProtection="1">
      <protection locked="0"/>
    </xf>
    <xf numFmtId="0" fontId="20" fillId="8" borderId="21" xfId="3" applyFont="1" applyFill="1" applyBorder="1"/>
    <xf numFmtId="0" fontId="3" fillId="5" borderId="37" xfId="0" applyFont="1" applyFill="1" applyBorder="1" applyProtection="1">
      <protection locked="0"/>
    </xf>
    <xf numFmtId="0" fontId="5" fillId="6" borderId="38" xfId="0" applyFont="1" applyFill="1" applyBorder="1" applyProtection="1">
      <protection locked="0"/>
    </xf>
    <xf numFmtId="44" fontId="5" fillId="6" borderId="38" xfId="0" applyNumberFormat="1" applyFont="1" applyFill="1" applyBorder="1" applyProtection="1">
      <protection locked="0"/>
    </xf>
    <xf numFmtId="0" fontId="5" fillId="6" borderId="37" xfId="0" applyFont="1" applyFill="1" applyBorder="1" applyProtection="1">
      <protection locked="0"/>
    </xf>
    <xf numFmtId="166" fontId="5" fillId="6" borderId="38" xfId="6" applyNumberFormat="1" applyFont="1" applyFill="1" applyBorder="1" applyProtection="1">
      <protection locked="0"/>
    </xf>
    <xf numFmtId="0" fontId="3" fillId="6" borderId="38" xfId="0" applyFont="1" applyFill="1" applyBorder="1" applyAlignment="1" applyProtection="1">
      <alignment horizontal="left" wrapText="1"/>
      <protection locked="0"/>
    </xf>
    <xf numFmtId="0" fontId="3" fillId="6" borderId="37" xfId="0" applyFont="1" applyFill="1" applyBorder="1" applyAlignment="1" applyProtection="1">
      <alignment horizontal="left" wrapText="1"/>
      <protection locked="0"/>
    </xf>
    <xf numFmtId="0" fontId="5" fillId="6" borderId="38" xfId="0" applyFont="1" applyFill="1" applyBorder="1" applyAlignment="1" applyProtection="1">
      <alignment wrapText="1"/>
      <protection locked="0"/>
    </xf>
    <xf numFmtId="44" fontId="5" fillId="6" borderId="38" xfId="1" applyFont="1" applyFill="1" applyBorder="1" applyProtection="1">
      <protection locked="0"/>
    </xf>
    <xf numFmtId="10" fontId="5" fillId="6" borderId="38" xfId="2" applyNumberFormat="1" applyFont="1" applyFill="1" applyBorder="1" applyProtection="1">
      <protection locked="0"/>
    </xf>
    <xf numFmtId="0" fontId="12" fillId="8" borderId="39" xfId="0" applyFont="1" applyFill="1" applyBorder="1"/>
    <xf numFmtId="0" fontId="12" fillId="8" borderId="40" xfId="0" applyFont="1" applyFill="1" applyBorder="1" applyAlignment="1">
      <alignment wrapText="1"/>
    </xf>
    <xf numFmtId="0" fontId="12" fillId="8" borderId="40" xfId="0" applyFont="1" applyFill="1" applyBorder="1"/>
    <xf numFmtId="0" fontId="12" fillId="8" borderId="39" xfId="0" applyFont="1" applyFill="1" applyBorder="1" applyAlignment="1">
      <alignment wrapText="1"/>
    </xf>
    <xf numFmtId="0" fontId="12" fillId="7" borderId="39" xfId="0" applyFont="1" applyFill="1" applyBorder="1"/>
    <xf numFmtId="0" fontId="12" fillId="7" borderId="40" xfId="0" applyFont="1" applyFill="1" applyBorder="1" applyAlignment="1">
      <alignment wrapText="1"/>
    </xf>
    <xf numFmtId="0" fontId="12" fillId="7" borderId="40" xfId="0" applyFont="1" applyFill="1" applyBorder="1"/>
    <xf numFmtId="0" fontId="12" fillId="7" borderId="39" xfId="0" applyFont="1" applyFill="1" applyBorder="1" applyAlignment="1">
      <alignment wrapText="1"/>
    </xf>
    <xf numFmtId="0" fontId="5" fillId="5" borderId="37" xfId="0" applyFont="1" applyFill="1" applyBorder="1" applyProtection="1">
      <protection locked="0"/>
    </xf>
    <xf numFmtId="44" fontId="3" fillId="6" borderId="38" xfId="1" applyFont="1" applyFill="1" applyBorder="1" applyProtection="1">
      <protection locked="0"/>
    </xf>
    <xf numFmtId="44" fontId="3" fillId="6" borderId="20" xfId="1" applyFont="1" applyFill="1" applyBorder="1" applyProtection="1">
      <protection locked="0"/>
    </xf>
    <xf numFmtId="0" fontId="5" fillId="6" borderId="41" xfId="0" applyFont="1" applyFill="1" applyBorder="1" applyProtection="1">
      <protection hidden="1"/>
    </xf>
    <xf numFmtId="0" fontId="5" fillId="6" borderId="42" xfId="0" applyFont="1" applyFill="1" applyBorder="1" applyProtection="1">
      <protection hidden="1"/>
    </xf>
    <xf numFmtId="0" fontId="5" fillId="6" borderId="43" xfId="0" applyFont="1" applyFill="1" applyBorder="1" applyProtection="1">
      <protection hidden="1"/>
    </xf>
    <xf numFmtId="165" fontId="22" fillId="7" borderId="0" xfId="0" applyNumberFormat="1" applyFont="1" applyFill="1" applyProtection="1">
      <protection hidden="1"/>
    </xf>
    <xf numFmtId="0" fontId="0" fillId="3" borderId="38" xfId="0" applyFill="1" applyBorder="1" applyProtection="1">
      <protection locked="0"/>
    </xf>
    <xf numFmtId="0" fontId="0" fillId="3" borderId="20" xfId="0" applyFill="1" applyBorder="1" applyProtection="1">
      <protection locked="0"/>
    </xf>
    <xf numFmtId="44" fontId="0" fillId="3" borderId="20" xfId="0" applyNumberFormat="1" applyFill="1" applyBorder="1" applyProtection="1">
      <protection locked="0"/>
    </xf>
    <xf numFmtId="44" fontId="0" fillId="3" borderId="25" xfId="0" applyNumberFormat="1" applyFill="1" applyBorder="1" applyProtection="1">
      <protection locked="0"/>
    </xf>
    <xf numFmtId="0" fontId="38" fillId="0" borderId="0" xfId="0" applyFont="1"/>
    <xf numFmtId="0" fontId="33" fillId="13" borderId="9" xfId="3" applyFont="1" applyFill="1" applyBorder="1"/>
    <xf numFmtId="1" fontId="1" fillId="16" borderId="11" xfId="3" applyNumberFormat="1" applyFont="1" applyFill="1" applyBorder="1" applyAlignment="1">
      <alignment horizontal="left" vertical="top" wrapText="1" indent="1"/>
    </xf>
    <xf numFmtId="0" fontId="1" fillId="16" borderId="20" xfId="3" applyFont="1" applyFill="1" applyBorder="1" applyAlignment="1">
      <alignment horizontal="left" vertical="top" wrapText="1"/>
    </xf>
    <xf numFmtId="0" fontId="2" fillId="0" borderId="0" xfId="0" applyFont="1" applyAlignment="1">
      <alignment horizontal="left"/>
    </xf>
    <xf numFmtId="0" fontId="0" fillId="3" borderId="0" xfId="0" applyFill="1"/>
    <xf numFmtId="0" fontId="2" fillId="3" borderId="0" xfId="0" applyFont="1" applyFill="1"/>
    <xf numFmtId="0" fontId="15" fillId="10" borderId="15" xfId="3" applyFont="1" applyFill="1" applyBorder="1" applyAlignment="1" applyProtection="1">
      <alignment horizontal="left" vertical="center"/>
      <protection locked="0"/>
    </xf>
    <xf numFmtId="0" fontId="0" fillId="0" borderId="0" xfId="0" applyProtection="1">
      <protection locked="0"/>
    </xf>
    <xf numFmtId="0" fontId="28" fillId="3" borderId="0" xfId="3" applyFont="1" applyFill="1" applyAlignment="1" applyProtection="1">
      <alignment horizontal="left" vertical="center" wrapText="1"/>
      <protection locked="0"/>
    </xf>
    <xf numFmtId="1" fontId="2" fillId="15" borderId="23" xfId="3" applyNumberFormat="1" applyFont="1" applyFill="1" applyBorder="1" applyAlignment="1">
      <alignment horizontal="left" vertical="top" wrapText="1"/>
    </xf>
    <xf numFmtId="0" fontId="0" fillId="0" borderId="23" xfId="0" applyBorder="1"/>
    <xf numFmtId="1" fontId="2" fillId="14" borderId="23" xfId="3" applyNumberFormat="1" applyFont="1" applyFill="1" applyBorder="1" applyAlignment="1">
      <alignment horizontal="left" vertical="top" wrapText="1"/>
    </xf>
    <xf numFmtId="0" fontId="29" fillId="4" borderId="0" xfId="0" quotePrefix="1" applyFont="1" applyFill="1" applyAlignment="1">
      <alignment horizontal="left" vertical="top" wrapText="1"/>
    </xf>
    <xf numFmtId="0" fontId="3" fillId="2" borderId="0" xfId="0" applyFont="1" applyFill="1"/>
    <xf numFmtId="0" fontId="0" fillId="0" borderId="0" xfId="0"/>
    <xf numFmtId="0" fontId="23" fillId="4" borderId="0" xfId="0" applyFont="1" applyFill="1" applyAlignment="1" applyProtection="1">
      <alignment horizontal="left" vertical="top" wrapText="1"/>
      <protection hidden="1"/>
    </xf>
    <xf numFmtId="0" fontId="0" fillId="0" borderId="0" xfId="0" applyProtection="1">
      <protection hidden="1"/>
    </xf>
    <xf numFmtId="0" fontId="31" fillId="11" borderId="17" xfId="0" applyFont="1" applyFill="1" applyBorder="1" applyAlignment="1" applyProtection="1">
      <alignment horizontal="left" vertical="top" wrapText="1"/>
      <protection hidden="1"/>
    </xf>
    <xf numFmtId="0" fontId="0" fillId="0" borderId="17" xfId="0" applyBorder="1" applyProtection="1">
      <protection hidden="1"/>
    </xf>
    <xf numFmtId="0" fontId="30" fillId="0" borderId="0" xfId="0" applyFont="1" applyAlignment="1">
      <alignment horizontal="center" vertical="top" wrapText="1"/>
    </xf>
    <xf numFmtId="0" fontId="21" fillId="3" borderId="0" xfId="0" applyFont="1" applyFill="1" applyAlignment="1" applyProtection="1">
      <alignment horizontal="left"/>
      <protection locked="0"/>
    </xf>
    <xf numFmtId="0" fontId="27" fillId="0" borderId="0" xfId="0" applyFont="1" applyAlignment="1" applyProtection="1">
      <alignment horizontal="left" vertical="top" wrapText="1"/>
      <protection hidden="1"/>
    </xf>
    <xf numFmtId="0" fontId="17" fillId="11" borderId="0" xfId="0" applyFont="1" applyFill="1" applyAlignment="1">
      <alignment horizontal="center" vertical="top" wrapText="1"/>
    </xf>
    <xf numFmtId="0" fontId="16" fillId="5" borderId="0" xfId="0" applyFont="1" applyFill="1" applyAlignment="1" applyProtection="1">
      <alignment horizontal="left"/>
      <protection locked="0"/>
    </xf>
  </cellXfs>
  <cellStyles count="7">
    <cellStyle name="Komma" xfId="6" builtinId="3"/>
    <cellStyle name="Procent" xfId="2" builtinId="5"/>
    <cellStyle name="Procent 2" xfId="5" xr:uid="{00000000-0005-0000-0000-000005000000}"/>
    <cellStyle name="Standaard" xfId="0" builtinId="0"/>
    <cellStyle name="Standaard 2" xfId="3" xr:uid="{00000000-0005-0000-0000-000003000000}"/>
    <cellStyle name="Valuta" xfId="1" builtinId="4"/>
    <cellStyle name="Valuta 2" xfId="4" xr:uid="{00000000-0005-0000-0000-000004000000}"/>
  </cellStyles>
  <dxfs count="54">
    <dxf>
      <font>
        <color rgb="FF9C0006"/>
      </font>
      <fill>
        <patternFill>
          <bgColor rgb="FFFFC7CE"/>
        </patternFill>
      </fill>
    </dxf>
    <dxf>
      <font>
        <color rgb="FF9C0006"/>
      </font>
      <fill>
        <patternFill>
          <bgColor rgb="FFFFC7CE"/>
        </patternFill>
      </fill>
    </dxf>
    <dxf>
      <font>
        <color theme="0" tint="-0.14993743705557422"/>
      </font>
      <fill>
        <patternFill>
          <bgColor theme="0" tint="-4.9989318521683403E-2"/>
        </patternFill>
      </fill>
    </dxf>
    <dxf>
      <font>
        <color theme="0" tint="-0.14993743705557422"/>
      </font>
      <fill>
        <patternFill>
          <bgColor theme="0" tint="-4.9989318521683403E-2"/>
        </patternFill>
      </fill>
    </dxf>
    <dxf>
      <font>
        <color rgb="FF9C0006"/>
      </font>
      <fill>
        <patternFill>
          <bgColor rgb="FFFFC7CE"/>
        </patternFill>
      </fill>
    </dxf>
    <dxf>
      <font>
        <color theme="0" tint="-0.14993743705557422"/>
      </font>
      <fill>
        <patternFill>
          <bgColor theme="0" tint="-4.9989318521683403E-2"/>
        </patternFill>
      </fill>
    </dxf>
    <dxf>
      <font>
        <color theme="0" tint="-0.14993743705557422"/>
      </font>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34998626667073579"/>
      </font>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ill>
        <patternFill patternType="solid">
          <fgColor indexed="64"/>
          <bgColor theme="8" tint="0.79998168889431442"/>
        </patternFill>
      </fill>
    </dxf>
    <dxf>
      <numFmt numFmtId="0" formatCode="General"/>
      <fill>
        <patternFill patternType="solid">
          <fgColor indexed="64"/>
          <bgColor theme="8" tint="0.79998168889431442"/>
        </patternFill>
      </fill>
      <protection locked="1" hidden="1"/>
    </dxf>
    <dxf>
      <numFmt numFmtId="0" formatCode="General"/>
      <fill>
        <patternFill patternType="solid">
          <fgColor indexed="64"/>
          <bgColor theme="9" tint="0.79998168889431442"/>
        </patternFill>
      </fill>
      <protection locked="1" hidden="1"/>
    </dxf>
    <dxf>
      <fill>
        <patternFill patternType="solid">
          <fgColor indexed="64"/>
          <bgColor theme="9" tint="0.79998168889431442"/>
        </patternFill>
      </fill>
      <protection locked="1" hidden="1"/>
    </dxf>
    <dxf>
      <fill>
        <patternFill>
          <fgColor indexed="64"/>
          <bgColor auto="1"/>
        </patternFill>
      </fill>
    </dxf>
    <dxf>
      <alignment horizontal="general" vertical="bottom"/>
    </dxf>
    <dxf>
      <alignment horizontal="general" vertical="bottom"/>
    </dxf>
    <dxf>
      <protection locked="1" hidden="1"/>
    </dxf>
    <dxf>
      <font>
        <strike val="0"/>
        <condense val="0"/>
        <extend val="0"/>
        <outline val="0"/>
        <shadow val="0"/>
        <vertAlign val="baseline"/>
        <sz val="10"/>
        <color theme="1"/>
        <name val="Trebuchet MS"/>
        <family val="2"/>
      </font>
      <protection locked="1" hidden="1"/>
    </dxf>
    <dxf>
      <font>
        <strike val="0"/>
        <condense val="0"/>
        <extend val="0"/>
        <outline val="0"/>
        <shadow val="0"/>
        <vertAlign val="baseline"/>
        <sz val="10"/>
        <color theme="1"/>
        <name val="Trebuchet MS"/>
        <family val="2"/>
      </font>
      <protection locked="1" hidden="1"/>
    </dxf>
    <dxf>
      <font>
        <strike val="0"/>
        <condense val="0"/>
        <extend val="0"/>
        <outline val="0"/>
        <shadow val="0"/>
        <vertAlign val="baseline"/>
        <sz val="10"/>
        <color theme="1"/>
        <name val="Trebuchet MS"/>
        <family val="2"/>
      </font>
      <protection locked="1" hidden="1"/>
    </dxf>
    <dxf>
      <protection locked="1" hidden="1"/>
    </dxf>
    <dxf>
      <protection locked="1" hidden="1"/>
    </dxf>
    <dxf>
      <font>
        <strike val="0"/>
        <condense val="0"/>
        <extend val="0"/>
        <outline val="0"/>
        <shadow val="0"/>
        <vertAlign val="baseline"/>
        <sz val="10"/>
        <color theme="1"/>
        <name val="Trebuchet MS"/>
        <family val="2"/>
      </font>
      <protection locked="1" hidden="1"/>
    </dxf>
    <dxf>
      <font>
        <strike val="0"/>
        <outline val="0"/>
        <shadow val="0"/>
        <vertAlign val="baseline"/>
        <sz val="11"/>
        <name val="Trebuchet MS"/>
        <family val="2"/>
      </font>
      <fill>
        <patternFill>
          <fgColor indexed="64"/>
          <bgColor auto="1"/>
        </patternFill>
      </fill>
      <border>
        <left/>
        <right/>
        <top style="thin">
          <color theme="0"/>
        </top>
        <bottom style="thin">
          <color theme="0"/>
        </bottom>
        <vertical/>
        <horizontal style="thin">
          <color theme="0"/>
        </horizontal>
      </border>
      <protection locked="0" hidden="0"/>
    </dxf>
    <dxf>
      <font>
        <strike val="0"/>
        <outline val="0"/>
        <shadow val="0"/>
        <vertAlign val="baseline"/>
        <sz val="11"/>
        <name val="Trebuchet MS"/>
        <family val="2"/>
      </font>
      <numFmt numFmtId="1" formatCode="0"/>
      <fill>
        <patternFill>
          <fgColor indexed="64"/>
          <bgColor indexed="65"/>
        </patternFill>
      </fill>
      <alignment horizontal="right" vertical="bottom" relativeIndent="1"/>
      <border>
        <left/>
        <right/>
        <top style="thin">
          <color theme="0"/>
        </top>
        <bottom style="thin">
          <color theme="0"/>
        </bottom>
        <vertical/>
        <horizontal style="thin">
          <color theme="0"/>
        </horizontal>
      </border>
      <protection locked="0" hidden="0"/>
    </dxf>
    <dxf>
      <font>
        <strike val="0"/>
        <outline val="0"/>
        <shadow val="0"/>
        <vertAlign val="baseline"/>
        <sz val="11"/>
        <name val="Trebuchet MS"/>
        <family val="2"/>
      </font>
      <fill>
        <patternFill>
          <fgColor indexed="64"/>
          <bgColor auto="1"/>
        </patternFill>
      </fill>
      <protection locked="0" hidden="0"/>
    </dxf>
    <dxf>
      <border>
        <bottom style="thick">
          <color theme="0"/>
        </bottom>
      </border>
    </dxf>
    <dxf>
      <font>
        <strike val="0"/>
        <outline val="0"/>
        <shadow val="0"/>
        <vertAlign val="baseline"/>
        <sz val="11"/>
        <color theme="0"/>
        <name val="Trebuchet MS"/>
        <family val="2"/>
      </font>
      <fill>
        <patternFill patternType="solid">
          <fgColor indexed="64"/>
          <bgColor theme="9" tint="-0.249977111117893"/>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7315200</xdr:colOff>
      <xdr:row>0</xdr:row>
      <xdr:rowOff>0</xdr:rowOff>
    </xdr:from>
    <xdr:to>
      <xdr:col>3</xdr:col>
      <xdr:colOff>285748</xdr:colOff>
      <xdr:row>4</xdr:row>
      <xdr:rowOff>12162</xdr:rowOff>
    </xdr:to>
    <xdr:pic>
      <xdr:nvPicPr>
        <xdr:cNvPr id="3" name="Afbeelding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591800" y="0"/>
          <a:ext cx="3257548" cy="850362"/>
        </a:xfrm>
        <a:prstGeom prst="rect">
          <a:avLst/>
        </a:prstGeom>
        <a:noFill/>
        <a:ln>
          <a:prstDash val="solid"/>
        </a:ln>
      </xdr:spPr>
    </xdr:pic>
    <xdr:clientData/>
  </xdr:twoCellAnchor>
  <xdr:twoCellAnchor editAs="oneCell">
    <xdr:from>
      <xdr:col>2</xdr:col>
      <xdr:colOff>6410325</xdr:colOff>
      <xdr:row>0</xdr:row>
      <xdr:rowOff>95250</xdr:rowOff>
    </xdr:from>
    <xdr:to>
      <xdr:col>2</xdr:col>
      <xdr:colOff>7477274</xdr:colOff>
      <xdr:row>3</xdr:row>
      <xdr:rowOff>114393</xdr:rowOff>
    </xdr:to>
    <xdr:pic>
      <xdr:nvPicPr>
        <xdr:cNvPr id="8" name="Afbeelding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9686925" y="95250"/>
          <a:ext cx="1066949" cy="666843"/>
        </a:xfrm>
        <a:prstGeom prst="rect">
          <a:avLst/>
        </a:prstGeom>
        <a:ln>
          <a:prstDash val="soli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verzichtwerkpakketten" displayName="Overzichtwerkpakketten" ref="B9:C19" totalsRowShown="0" headerRowDxfId="53" dataDxfId="51" headerRowBorderDxfId="52">
  <tableColumns count="2">
    <tableColumn id="1" xr3:uid="{00000000-0010-0000-0000-000001000000}" name="Werkpakketnummer" dataDxfId="50" dataCellStyle="Standaard 2"/>
    <tableColumn id="2" xr3:uid="{00000000-0010-0000-0000-000002000000}" name="Werkpakketnaam" dataDxfId="49"/>
  </tableColumns>
  <tableStyleInfo name="TableStyleMedium1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Keuze_Kostensoort" displayName="Keuze_Kostensoort" ref="K1:P12" totalsRowShown="0" dataDxfId="48">
  <autoFilter ref="K1:P12" xr:uid="{00000000-0009-0000-0100-000002000000}"/>
  <tableColumns count="6">
    <tableColumn id="1" xr3:uid="{00000000-0010-0000-0100-000001000000}" name="Optie 1" dataDxfId="47"/>
    <tableColumn id="2" xr3:uid="{00000000-0010-0000-0100-000002000000}" name="Optie 1K" dataDxfId="46"/>
    <tableColumn id="3" xr3:uid="{00000000-0010-0000-0100-000003000000}" name="Optie 2" dataDxfId="45"/>
    <tableColumn id="4" xr3:uid="{00000000-0010-0000-0100-000004000000}" name="Optie 2K" dataDxfId="44"/>
    <tableColumn id="5" xr3:uid="{00000000-0010-0000-0100-000005000000}" name="Optie 3" dataDxfId="43"/>
    <tableColumn id="6" xr3:uid="{00000000-0010-0000-0100-000006000000}" name="Optie 3K" dataDxfId="4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Alle_Kostensoorten" displayName="Alle_Kostensoorten" ref="G1:I13" totalsRowShown="0">
  <autoFilter ref="G1:I13" xr:uid="{00000000-0009-0000-0100-000003000000}"/>
  <sortState xmlns:xlrd2="http://schemas.microsoft.com/office/spreadsheetml/2017/richdata2" ref="G2:I12">
    <sortCondition ref="I1:I12"/>
  </sortState>
  <tableColumns count="3">
    <tableColumn id="1" xr3:uid="{00000000-0010-0000-0200-000001000000}" name="Kostensoorten"/>
    <tableColumn id="2" xr3:uid="{00000000-0010-0000-0200-000002000000}" name="Toelichting" dataDxfId="41"/>
    <tableColumn id="3" xr3:uid="{00000000-0010-0000-0200-000003000000}" name="Volgorde" dataDxfId="4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ype" displayName="Type" ref="A1:A20" totalsRowShown="0">
  <autoFilter ref="A1:A20" xr:uid="{00000000-0009-0000-0100-000004000000}"/>
  <sortState xmlns:xlrd2="http://schemas.microsoft.com/office/spreadsheetml/2017/richdata2" ref="A2:A18">
    <sortCondition ref="A2:A11"/>
  </sortState>
  <tableColumns count="1">
    <tableColumn id="1" xr3:uid="{00000000-0010-0000-0300-000001000000}" name="Type organisatie"/>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Omvang" displayName="Omvang" ref="C1:C6" totalsRowShown="0">
  <autoFilter ref="C1:C6" xr:uid="{00000000-0009-0000-0100-000005000000}"/>
  <tableColumns count="1">
    <tableColumn id="1" xr3:uid="{00000000-0010-0000-0400-000001000000}" name="Omvang organisati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NN_Werkpakket" displayName="NN_Werkpakket" ref="V1:V11" totalsRowShown="0" headerRowDxfId="39" dataDxfId="38">
  <autoFilter ref="V1:V11" xr:uid="{00000000-0009-0000-0100-000006000000}"/>
  <tableColumns count="1">
    <tableColumn id="1" xr3:uid="{00000000-0010-0000-0500-000001000000}" name="Nummer en naam werkpakket" dataDxfId="37">
      <calculatedColumnFormula>IF(AND(Projectinformatie!B10="",Projectinformatie!C10="")," ",CONCATENATE(Projectinformatie!B10," - ",Projectinformatie!C10))</calculatedColumnFormula>
    </tableColumn>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Keuzeopties" displayName="Keuzeopties" ref="R1:T4" totalsRowShown="0">
  <autoFilter ref="R1:T4" xr:uid="{00000000-0009-0000-0100-000007000000}"/>
  <tableColumns count="3">
    <tableColumn id="1" xr3:uid="{00000000-0010-0000-0600-000001000000}" name="Keuzeopties"/>
    <tableColumn id="2" xr3:uid="{00000000-0010-0000-0600-000002000000}" name="Consequentie" dataDxfId="36">
      <calculatedColumnFormula>"Op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calculatedColumnFormula>
    </tableColumn>
    <tableColumn id="4" xr3:uid="{00000000-0010-0000-0600-000004000000}" name="Optie" dataDxfId="35"/>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Staatssteunartikel" displayName="Staatssteunartikel" ref="E1:E5" totalsRowShown="0">
  <autoFilter ref="E1:E5" xr:uid="{00000000-0009-0000-0100-000008000000}"/>
  <tableColumns count="1">
    <tableColumn id="1" xr3:uid="{00000000-0010-0000-0700-000001000000}" name="Staatssteunartikel"/>
  </tableColumns>
  <tableStyleInfo name="TableStyleLight9"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19"/>
  <sheetViews>
    <sheetView showGridLines="0" tabSelected="1" workbookViewId="0">
      <selection activeCell="B2" sqref="B2"/>
    </sheetView>
  </sheetViews>
  <sheetFormatPr defaultRowHeight="15" x14ac:dyDescent="0.25"/>
  <cols>
    <col min="1" max="1" width="3.140625" customWidth="1"/>
    <col min="2" max="2" width="46" customWidth="1"/>
    <col min="3" max="3" width="154.28515625" customWidth="1"/>
  </cols>
  <sheetData>
    <row r="2" spans="2:4" ht="21" customHeight="1" x14ac:dyDescent="0.35">
      <c r="B2" s="119" t="s">
        <v>0</v>
      </c>
    </row>
    <row r="3" spans="2:4" x14ac:dyDescent="0.25">
      <c r="B3" s="241"/>
    </row>
    <row r="6" spans="2:4" x14ac:dyDescent="0.25">
      <c r="B6" s="247" t="s">
        <v>1</v>
      </c>
      <c r="C6" s="247"/>
    </row>
    <row r="7" spans="2:4" x14ac:dyDescent="0.25">
      <c r="B7" s="246" t="s">
        <v>2</v>
      </c>
      <c r="C7" s="246"/>
    </row>
    <row r="9" spans="2:4" ht="15.75" customHeight="1" thickBot="1" x14ac:dyDescent="0.3">
      <c r="B9" s="242" t="s">
        <v>3</v>
      </c>
      <c r="C9" s="242" t="s">
        <v>4</v>
      </c>
      <c r="D9" s="2"/>
    </row>
    <row r="10" spans="2:4" ht="15.75" customHeight="1" thickTop="1" x14ac:dyDescent="0.25">
      <c r="B10" s="251" t="s">
        <v>5</v>
      </c>
      <c r="C10" s="252"/>
      <c r="D10" s="2"/>
    </row>
    <row r="11" spans="2:4" ht="45" customHeight="1" x14ac:dyDescent="0.25">
      <c r="B11" s="243" t="s">
        <v>6</v>
      </c>
      <c r="C11" s="244" t="s">
        <v>7</v>
      </c>
    </row>
    <row r="12" spans="2:4" ht="45" customHeight="1" x14ac:dyDescent="0.25">
      <c r="B12" s="243" t="s">
        <v>8</v>
      </c>
      <c r="C12" s="244" t="s">
        <v>9</v>
      </c>
    </row>
    <row r="13" spans="2:4" ht="75" customHeight="1" x14ac:dyDescent="0.25">
      <c r="B13" s="243" t="s">
        <v>10</v>
      </c>
      <c r="C13" s="244" t="s">
        <v>11</v>
      </c>
    </row>
    <row r="14" spans="2:4" ht="15.75" customHeight="1" thickBot="1" x14ac:dyDescent="0.3">
      <c r="B14" s="243" t="s">
        <v>12</v>
      </c>
      <c r="C14" s="244" t="s">
        <v>13</v>
      </c>
    </row>
    <row r="15" spans="2:4" ht="15.75" customHeight="1" thickTop="1" x14ac:dyDescent="0.25">
      <c r="B15" s="253" t="s">
        <v>14</v>
      </c>
      <c r="C15" s="252"/>
    </row>
    <row r="16" spans="2:4" ht="45" customHeight="1" x14ac:dyDescent="0.25">
      <c r="B16" s="243" t="s">
        <v>15</v>
      </c>
      <c r="C16" s="244" t="s">
        <v>16</v>
      </c>
    </row>
    <row r="17" spans="2:3" ht="15.75" customHeight="1" x14ac:dyDescent="0.3">
      <c r="B17" s="1"/>
      <c r="C17" s="1"/>
    </row>
    <row r="18" spans="2:3" ht="15.75" customHeight="1" x14ac:dyDescent="0.3">
      <c r="B18" s="1"/>
      <c r="C18" s="1"/>
    </row>
    <row r="19" spans="2:3" ht="15.75" x14ac:dyDescent="0.3">
      <c r="B19" s="1"/>
      <c r="C19" s="1"/>
    </row>
  </sheetData>
  <sheetProtection sheet="1" objects="1" scenarios="1"/>
  <mergeCells count="2">
    <mergeCell ref="B10:C10"/>
    <mergeCell ref="B15:C15"/>
  </mergeCells>
  <pageMargins left="0.7" right="0.7" top="0.75" bottom="0.75" header="0.3" footer="0.3"/>
  <pageSetup paperSize="9" scale="61" fitToHeight="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B1:G24"/>
  <sheetViews>
    <sheetView workbookViewId="0">
      <selection activeCell="E2" sqref="E2"/>
    </sheetView>
  </sheetViews>
  <sheetFormatPr defaultColWidth="9.140625" defaultRowHeight="15" x14ac:dyDescent="0.3"/>
  <cols>
    <col min="1" max="1" width="3.5703125" style="108" customWidth="1"/>
    <col min="2" max="2" width="21.42578125" style="108" customWidth="1"/>
    <col min="3" max="3" width="48.42578125" style="108" customWidth="1"/>
    <col min="4" max="4" width="34.28515625" style="108" customWidth="1"/>
    <col min="5" max="5" width="21.28515625" style="108" customWidth="1"/>
    <col min="6" max="6" width="26.140625" style="108" customWidth="1"/>
    <col min="7" max="7" width="18.85546875" style="108" customWidth="1"/>
    <col min="8" max="8" width="9.140625" style="108" customWidth="1"/>
    <col min="9" max="16384" width="9.140625" style="108"/>
  </cols>
  <sheetData>
    <row r="1" spans="2:7" x14ac:dyDescent="0.3">
      <c r="G1" s="50" t="s">
        <v>17</v>
      </c>
    </row>
    <row r="2" spans="2:7" ht="23.25" customHeight="1" x14ac:dyDescent="0.3">
      <c r="B2" s="35" t="s">
        <v>18</v>
      </c>
      <c r="C2" s="250"/>
      <c r="D2" s="249"/>
      <c r="E2" s="109"/>
      <c r="G2" s="51" t="s">
        <v>19</v>
      </c>
    </row>
    <row r="3" spans="2:7" x14ac:dyDescent="0.3">
      <c r="G3" s="65" t="s">
        <v>20</v>
      </c>
    </row>
    <row r="8" spans="2:7" ht="18" customHeight="1" x14ac:dyDescent="0.3"/>
    <row r="9" spans="2:7" ht="17.25" customHeight="1" thickBot="1" x14ac:dyDescent="0.35">
      <c r="B9" s="211" t="s">
        <v>21</v>
      </c>
      <c r="C9" s="211" t="s">
        <v>22</v>
      </c>
    </row>
    <row r="10" spans="2:7" ht="17.25" customHeight="1" thickTop="1" x14ac:dyDescent="0.3">
      <c r="B10" s="205"/>
      <c r="C10" s="206"/>
    </row>
    <row r="11" spans="2:7" ht="16.5" customHeight="1" x14ac:dyDescent="0.3">
      <c r="B11" s="207"/>
      <c r="C11" s="206"/>
    </row>
    <row r="12" spans="2:7" ht="16.5" customHeight="1" x14ac:dyDescent="0.3">
      <c r="B12" s="207"/>
      <c r="C12" s="206"/>
    </row>
    <row r="13" spans="2:7" ht="16.5" customHeight="1" x14ac:dyDescent="0.3">
      <c r="B13" s="207"/>
      <c r="C13" s="208"/>
    </row>
    <row r="14" spans="2:7" ht="16.5" customHeight="1" x14ac:dyDescent="0.3">
      <c r="B14" s="207"/>
      <c r="C14" s="208"/>
    </row>
    <row r="15" spans="2:7" ht="16.5" customHeight="1" x14ac:dyDescent="0.3">
      <c r="B15" s="207"/>
      <c r="C15" s="208"/>
    </row>
    <row r="16" spans="2:7" ht="16.5" customHeight="1" x14ac:dyDescent="0.3">
      <c r="B16" s="207"/>
      <c r="C16" s="208"/>
    </row>
    <row r="17" spans="2:6" ht="16.5" customHeight="1" x14ac:dyDescent="0.3">
      <c r="B17" s="207"/>
      <c r="C17" s="208"/>
    </row>
    <row r="18" spans="2:6" ht="16.5" customHeight="1" x14ac:dyDescent="0.3">
      <c r="B18" s="207"/>
      <c r="C18" s="208"/>
    </row>
    <row r="19" spans="2:6" ht="16.5" customHeight="1" x14ac:dyDescent="0.3">
      <c r="B19" s="209"/>
      <c r="C19" s="210"/>
    </row>
    <row r="22" spans="2:6" ht="16.5" customHeight="1" x14ac:dyDescent="0.3">
      <c r="B22" s="155" t="str">
        <f>"De aanvrager van het project '"&amp;C2&amp;"', kiest onderstaande optie voor het begroten en verantwoorden van de projectkosten:"</f>
        <v>De aanvrager van het project '', kiest onderstaande optie voor het begroten en verantwoorden van de projectkosten:</v>
      </c>
    </row>
    <row r="24" spans="2:6" ht="24.75" customHeight="1" x14ac:dyDescent="0.3">
      <c r="B24" s="248" t="s">
        <v>23</v>
      </c>
      <c r="C24" s="249"/>
      <c r="D24" s="249"/>
      <c r="E24" s="249"/>
      <c r="F24" s="110"/>
    </row>
  </sheetData>
  <sheetProtection sheet="1" objects="1" scenarios="1"/>
  <mergeCells count="2">
    <mergeCell ref="B24:E24"/>
    <mergeCell ref="C2:D2"/>
  </mergeCells>
  <dataValidations count="1">
    <dataValidation type="list" allowBlank="1" showInputMessage="1" showErrorMessage="1" sqref="B24" xr:uid="{00000000-0002-0000-0400-000000000000}">
      <formula1>K_Keuzeopties</formula1>
    </dataValidation>
  </dataValidations>
  <pageMargins left="0.70866141732283472" right="0.70866141732283472" top="0.74803149606299213" bottom="0.74803149606299213" header="0.31496062992125978" footer="0.31496062992125978"/>
  <pageSetup paperSize="9" scale="71" orientation="landscape"/>
  <headerFooter>
    <oddFooter>&amp;L&amp;A&amp;C&amp;D&amp;R&amp;P van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L797"/>
  <sheetViews>
    <sheetView showGridLines="0" workbookViewId="0">
      <selection activeCell="C2" sqref="C2:E2"/>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0" t="s">
        <v>17</v>
      </c>
    </row>
    <row r="2" spans="1:9" ht="18.75" customHeight="1" x14ac:dyDescent="0.3">
      <c r="B2" s="28" t="s">
        <v>24</v>
      </c>
      <c r="C2" s="262"/>
      <c r="D2" s="249"/>
      <c r="E2" s="249"/>
      <c r="I2" s="51" t="s">
        <v>19</v>
      </c>
    </row>
    <row r="3" spans="1:9" x14ac:dyDescent="0.3">
      <c r="B3" s="26"/>
      <c r="C3" s="27"/>
      <c r="D3" s="27"/>
      <c r="I3" s="65" t="s">
        <v>20</v>
      </c>
    </row>
    <row r="4" spans="1:9" ht="16.5" customHeight="1" x14ac:dyDescent="0.3">
      <c r="B4" s="30" t="s">
        <v>25</v>
      </c>
      <c r="C4" s="84"/>
      <c r="H4" s="64"/>
    </row>
    <row r="5" spans="1:9" ht="16.5" customHeight="1" x14ac:dyDescent="0.3">
      <c r="B5" s="30" t="s">
        <v>26</v>
      </c>
      <c r="C5" s="85"/>
      <c r="H5" s="64"/>
    </row>
    <row r="6" spans="1:9" ht="16.5" customHeight="1" x14ac:dyDescent="0.3">
      <c r="B6" s="30" t="s">
        <v>27</v>
      </c>
      <c r="C6" s="265"/>
      <c r="D6" s="249"/>
    </row>
    <row r="7" spans="1:9" ht="16.5" customHeight="1" x14ac:dyDescent="0.3">
      <c r="B7" s="30" t="s">
        <v>28</v>
      </c>
      <c r="C7" s="86"/>
    </row>
    <row r="8" spans="1:9" ht="16.5" customHeight="1" x14ac:dyDescent="0.3">
      <c r="B8" s="30"/>
      <c r="C8" s="120"/>
      <c r="D8" s="120"/>
      <c r="E8" s="120"/>
    </row>
    <row r="9" spans="1:9" x14ac:dyDescent="0.3">
      <c r="B9" s="3"/>
      <c r="C9" s="4"/>
    </row>
    <row r="10" spans="1:9" ht="9" customHeight="1" x14ac:dyDescent="0.3">
      <c r="B10" s="20"/>
      <c r="C10" s="4"/>
    </row>
    <row r="11" spans="1:9" ht="75" customHeight="1" x14ac:dyDescent="0.25">
      <c r="B11" s="263" t="str">
        <f>IF(COUNTA(C2:D7)&lt;5,"Vul eerst hierboven alle informatie over de aanvrager in.",IF(Projectinformatie!B24="","Er is voor het project nog geen optie gekozen voor het begroten en verantwoorden van de kosten. Kies de optie op tabblad 'Projectinformatie' onder de werkpakketten.",VLOOKUP(Projectinformatie!B24,Hulpblad!R:S,2,FALSE)))</f>
        <v>Vul eerst hierboven alle informatie over de aanvrager in.</v>
      </c>
      <c r="C11" s="258"/>
      <c r="D11" s="258"/>
      <c r="E11" s="258"/>
      <c r="F11" s="258"/>
      <c r="G11" s="258"/>
      <c r="H11" s="258"/>
      <c r="I11" s="258"/>
    </row>
    <row r="12" spans="1:9" ht="15" customHeight="1" thickBot="1" x14ac:dyDescent="0.3">
      <c r="B12" s="34"/>
      <c r="C12" s="34"/>
      <c r="D12" s="34"/>
      <c r="E12" s="34"/>
      <c r="F12" s="34"/>
      <c r="G12" s="34"/>
      <c r="H12" s="34"/>
      <c r="I12" s="34"/>
    </row>
    <row r="13" spans="1:9" ht="6.75" customHeight="1" thickTop="1" x14ac:dyDescent="0.25">
      <c r="B13" s="81"/>
      <c r="C13" s="81"/>
      <c r="D13" s="81"/>
      <c r="E13" s="81"/>
      <c r="F13" s="81"/>
      <c r="G13" s="81"/>
      <c r="H13" s="79"/>
      <c r="I13" s="79"/>
    </row>
    <row r="14" spans="1:9" ht="42.75" customHeight="1" x14ac:dyDescent="0.3">
      <c r="B14" s="264" t="s">
        <v>29</v>
      </c>
      <c r="C14" s="255"/>
      <c r="D14" s="255"/>
      <c r="E14" s="255"/>
      <c r="F14" s="255"/>
      <c r="G14" s="255"/>
      <c r="H14" s="255"/>
      <c r="I14" s="79"/>
    </row>
    <row r="15" spans="1:9" ht="9.75" customHeight="1" thickBot="1" x14ac:dyDescent="0.35">
      <c r="B15" s="82"/>
      <c r="C15" s="83"/>
      <c r="D15" s="79"/>
      <c r="E15" s="79"/>
      <c r="F15" s="79"/>
      <c r="G15" s="79"/>
      <c r="H15" s="79"/>
      <c r="I15" s="79"/>
    </row>
    <row r="16" spans="1:9" ht="18.75" customHeight="1" x14ac:dyDescent="0.3">
      <c r="A16" s="133">
        <f>IF(OR(COUNTA(C2:D8)&lt;5,Projectinformatie!B24=""),0,1)</f>
        <v>0</v>
      </c>
      <c r="B16" s="56" t="s">
        <v>30</v>
      </c>
      <c r="C16" s="57"/>
      <c r="D16" s="58" t="s">
        <v>31</v>
      </c>
      <c r="E16" s="79"/>
      <c r="F16" s="56" t="s">
        <v>32</v>
      </c>
      <c r="G16" s="57"/>
      <c r="H16" s="58" t="s">
        <v>31</v>
      </c>
      <c r="I16" s="79"/>
    </row>
    <row r="17" spans="1:12" x14ac:dyDescent="0.25">
      <c r="A17" s="133" t="str">
        <f>IFERROR(HLOOKUP(VLOOKUP(Projectinformatie!$B$24,Keuzeopties[#All],3,FALSE)&amp;IF($C$6="Kennisinstelling","K",""),Keuze_Kostensoort[#All],2,FALSE),0)</f>
        <v>Uurtarief € 60</v>
      </c>
      <c r="B17" s="134" t="str">
        <f>Hulpblad!G2</f>
        <v>Uurtarief € 60</v>
      </c>
      <c r="C17" s="59"/>
      <c r="D17" s="140">
        <f>IF(A17=0,0,SUM($E$38:$E$52))</f>
        <v>0</v>
      </c>
      <c r="E17" s="79"/>
      <c r="F17" s="134" t="str">
        <f>Hulpblad!V2</f>
        <v xml:space="preserve"> </v>
      </c>
      <c r="G17" s="59"/>
      <c r="H17" s="140" t="str">
        <f t="shared" ref="H17:H26" si="0">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79"/>
    </row>
    <row r="18" spans="1:12" x14ac:dyDescent="0.25">
      <c r="A18" s="133" t="str">
        <f>IFERROR(HLOOKUP(VLOOKUP(Projectinformatie!$B$24,Keuzeopties[#All],3,FALSE)&amp;IF($C$6="Kennisinstelling","K",""),Keuze_Kostensoort[#All],3,FALSE),0)</f>
        <v>Maandbedrag € 8.600</v>
      </c>
      <c r="B18" s="134" t="str">
        <f>Hulpblad!G3</f>
        <v>Maandbedrag € 8.600</v>
      </c>
      <c r="C18" s="59"/>
      <c r="D18" s="140">
        <f>IF(A18=0,0,SUM($F$60:$F$74))</f>
        <v>0</v>
      </c>
      <c r="E18" s="79"/>
      <c r="F18" s="134" t="str">
        <f>Hulpblad!V3</f>
        <v xml:space="preserve"> </v>
      </c>
      <c r="G18" s="59"/>
      <c r="H18" s="140" t="str">
        <f t="shared" si="0"/>
        <v/>
      </c>
      <c r="I18" s="79"/>
    </row>
    <row r="19" spans="1:12" x14ac:dyDescent="0.25">
      <c r="A19" s="133" t="str">
        <f>IFERROR(HLOOKUP(VLOOKUP(Projectinformatie!$B$24,Keuzeopties[#All],3,FALSE)&amp;IF($C$6="Kennisinstelling","K",""),Keuze_Kostensoort[#All],4,FALSE),0)</f>
        <v>IKS voor kennisinstellingen</v>
      </c>
      <c r="B19" s="134" t="str">
        <f>Hulpblad!G4</f>
        <v>IKS voor kennisinstellingen</v>
      </c>
      <c r="C19" s="59"/>
      <c r="D19" s="140">
        <f>IF(A19=0,0,SUM($F$82:$F$96))</f>
        <v>0</v>
      </c>
      <c r="E19" s="79"/>
      <c r="F19" s="134" t="str">
        <f>Hulpblad!V4</f>
        <v xml:space="preserve"> </v>
      </c>
      <c r="G19" s="59"/>
      <c r="H19" s="140" t="str">
        <f t="shared" si="0"/>
        <v/>
      </c>
      <c r="I19" s="79"/>
    </row>
    <row r="20" spans="1:12" x14ac:dyDescent="0.25">
      <c r="A20" s="133" t="str">
        <f>IFERROR(HLOOKUP(VLOOKUP(Projectinformatie!$B$24,Keuzeopties[#All],3,FALSE)&amp;IF($C$6="Kennisinstelling","K",""),Keuze_Kostensoort[#All],5,FALSE),0)</f>
        <v>Loonverletkosten</v>
      </c>
      <c r="B20" s="134" t="str">
        <f>Hulpblad!G5</f>
        <v>Loonverletkosten</v>
      </c>
      <c r="C20" s="59"/>
      <c r="D20" s="140">
        <f>IF(A20=0,0,SUM($E$104:$E$118))</f>
        <v>0</v>
      </c>
      <c r="E20" s="79"/>
      <c r="F20" s="134" t="str">
        <f>Hulpblad!V5</f>
        <v xml:space="preserve"> </v>
      </c>
      <c r="G20" s="59"/>
      <c r="H20" s="140" t="str">
        <f t="shared" si="0"/>
        <v/>
      </c>
      <c r="I20" s="79"/>
    </row>
    <row r="21" spans="1:12" x14ac:dyDescent="0.25">
      <c r="A21" s="133">
        <f>IFERROR(HLOOKUP(VLOOKUP(Projectinformatie!$B$24,Keuzeopties[#All],3,FALSE)&amp;IF($C$6="Kennisinstelling","K",""),Keuze_Kostensoort[#All],6,FALSE),0)</f>
        <v>0</v>
      </c>
      <c r="B21" s="134">
        <f>Hulpblad!G6</f>
        <v>0</v>
      </c>
      <c r="C21" s="59"/>
      <c r="D21" s="140">
        <f>IF(A21=0,0,SUM($C$126:$C$135))</f>
        <v>0</v>
      </c>
      <c r="E21" s="79"/>
      <c r="F21" s="134" t="str">
        <f>Hulpblad!V6</f>
        <v xml:space="preserve"> </v>
      </c>
      <c r="G21" s="59"/>
      <c r="H21" s="140" t="str">
        <f t="shared" si="0"/>
        <v/>
      </c>
      <c r="I21" s="79"/>
    </row>
    <row r="22" spans="1:12" x14ac:dyDescent="0.25">
      <c r="A22" s="133">
        <f>IFERROR(HLOOKUP(VLOOKUP(Projectinformatie!$B$24,Keuzeopties[#All],3,FALSE)&amp;IF($C$6="Kennisinstelling","K",""),Keuze_Kostensoort[#All],7,FALSE),0)</f>
        <v>0</v>
      </c>
      <c r="B22" s="134" t="str">
        <f>Hulpblad!G7</f>
        <v>Afschrijvingskosten</v>
      </c>
      <c r="C22" s="59"/>
      <c r="D22" s="140">
        <f>IF(A22=0,0,SUM($I$183:$I$190))</f>
        <v>0</v>
      </c>
      <c r="E22" s="79"/>
      <c r="F22" s="134" t="str">
        <f>Hulpblad!V7</f>
        <v xml:space="preserve"> </v>
      </c>
      <c r="G22" s="59"/>
      <c r="H22" s="140" t="str">
        <f t="shared" si="0"/>
        <v/>
      </c>
      <c r="I22" s="79"/>
    </row>
    <row r="23" spans="1:12" x14ac:dyDescent="0.25">
      <c r="A23" s="133">
        <f>IFERROR(HLOOKUP(VLOOKUP(Projectinformatie!$B$24,Keuzeopties[#All],3,FALSE)&amp;IF($C$6="Kennisinstelling","K",""),Keuze_Kostensoort[#All],8,FALSE),0)</f>
        <v>0</v>
      </c>
      <c r="B23" s="134" t="str">
        <f>Hulpblad!G8</f>
        <v>Reiskosten en vergoedingen</v>
      </c>
      <c r="C23" s="59"/>
      <c r="D23" s="140">
        <f>IF(A23=0,0,SUM($E$143:$E$151))</f>
        <v>0</v>
      </c>
      <c r="E23" s="79"/>
      <c r="F23" s="134" t="str">
        <f>Hulpblad!V8</f>
        <v xml:space="preserve"> </v>
      </c>
      <c r="G23" s="59"/>
      <c r="H23" s="140" t="str">
        <f t="shared" si="0"/>
        <v/>
      </c>
      <c r="I23" s="79"/>
      <c r="L23" s="10"/>
    </row>
    <row r="24" spans="1:12" x14ac:dyDescent="0.25">
      <c r="A24" s="133" t="str">
        <f>IFERROR(HLOOKUP(VLOOKUP(Projectinformatie!$B$24,Keuzeopties[#All],3,FALSE)&amp;IF($C$6="Kennisinstelling","K",""),Keuze_Kostensoort[#All],9,FALSE),0)</f>
        <v>Kosten derden</v>
      </c>
      <c r="B24" s="134" t="str">
        <f>Hulpblad!G9</f>
        <v>Kosten derden</v>
      </c>
      <c r="C24" s="59"/>
      <c r="D24" s="140">
        <f>IF(A24=0,0,SUM($F$159:$F$175))</f>
        <v>0</v>
      </c>
      <c r="E24" s="79"/>
      <c r="F24" s="134" t="str">
        <f>Hulpblad!V9</f>
        <v xml:space="preserve"> </v>
      </c>
      <c r="G24" s="59"/>
      <c r="H24" s="140" t="str">
        <f t="shared" si="0"/>
        <v/>
      </c>
      <c r="I24" s="79"/>
    </row>
    <row r="25" spans="1:12" x14ac:dyDescent="0.25">
      <c r="A25" s="133">
        <f>IFERROR(HLOOKUP(VLOOKUP(Projectinformatie!$B$24,Keuzeopties[#All],3,FALSE)&amp;IF(C15="Kennisinstelling","K",""),Keuze_Kostensoort[#All],10,FALSE),0)</f>
        <v>0</v>
      </c>
      <c r="B25" s="135">
        <f>Hulpblad!G10</f>
        <v>0</v>
      </c>
      <c r="C25" s="132"/>
      <c r="D25" s="140">
        <f>IF(A25=0,0,SUM($C$198:$C$207))</f>
        <v>0</v>
      </c>
      <c r="E25" s="79"/>
      <c r="F25" s="138" t="str">
        <f>Hulpblad!V10</f>
        <v xml:space="preserve"> </v>
      </c>
      <c r="G25" s="127"/>
      <c r="H25" s="140" t="str">
        <f t="shared" si="0"/>
        <v/>
      </c>
      <c r="I25" s="79"/>
    </row>
    <row r="26" spans="1:12" x14ac:dyDescent="0.25">
      <c r="A26" s="133">
        <f>IFERROR(HLOOKUP(VLOOKUP(Projectinformatie!$B$24,Keuzeopties[#All],3,FALSE)&amp;IF(C16="Kennisinstelling","K",""),Keuze_Kostensoort[#All],11,FALSE),0)</f>
        <v>0</v>
      </c>
      <c r="B26" s="136">
        <f>Hulpblad!G11</f>
        <v>0</v>
      </c>
      <c r="C26" s="60"/>
      <c r="D26" s="140">
        <f>IF(A26=0,0,SUM($E$215:$E$230))</f>
        <v>0</v>
      </c>
      <c r="E26" s="79"/>
      <c r="F26" s="136" t="str">
        <f>Hulpblad!V11</f>
        <v xml:space="preserve"> </v>
      </c>
      <c r="G26" s="60"/>
      <c r="H26" s="140" t="str">
        <f t="shared" si="0"/>
        <v/>
      </c>
      <c r="I26" s="79"/>
    </row>
    <row r="27" spans="1:12" ht="16.5" customHeight="1" thickBot="1" x14ac:dyDescent="0.3">
      <c r="A27" s="133">
        <f>IFERROR(HLOOKUP(VLOOKUP(Projectinformatie!$B$24,Keuzeopties[#All],3,FALSE)&amp;IF(C17="Kennisinstelling","K",""),Keuze_Kostensoort[#All],12,FALSE),0)</f>
        <v>0</v>
      </c>
      <c r="B27" s="137">
        <f>Hulpblad!G12</f>
        <v>0</v>
      </c>
      <c r="C27" s="61"/>
      <c r="D27" s="141">
        <f>IF(A27=0,0,SUM($F$238:$F$252))</f>
        <v>0</v>
      </c>
      <c r="E27" s="79"/>
      <c r="F27" s="139"/>
      <c r="G27" s="61"/>
      <c r="H27" s="141"/>
      <c r="I27" s="79"/>
    </row>
    <row r="28" spans="1:12" ht="20.25" customHeight="1" thickTop="1" thickBot="1" x14ac:dyDescent="0.35">
      <c r="B28" s="62" t="s">
        <v>33</v>
      </c>
      <c r="C28" s="63"/>
      <c r="D28" s="142">
        <f>SUM(D17:D27)</f>
        <v>0</v>
      </c>
      <c r="E28" s="79"/>
      <c r="F28" s="62" t="s">
        <v>33</v>
      </c>
      <c r="G28" s="63"/>
      <c r="H28" s="142">
        <f>SUM(H17:H27)</f>
        <v>0</v>
      </c>
      <c r="I28" s="79"/>
    </row>
    <row r="29" spans="1:12" ht="9" customHeight="1" x14ac:dyDescent="0.3">
      <c r="B29" s="76"/>
      <c r="C29" s="77"/>
      <c r="D29" s="78"/>
      <c r="E29" s="79"/>
      <c r="F29" s="76"/>
      <c r="G29" s="77"/>
      <c r="H29" s="78"/>
      <c r="I29" s="79"/>
    </row>
    <row r="30" spans="1:12" ht="49.5" customHeight="1" thickBot="1" x14ac:dyDescent="0.3">
      <c r="B30" s="80" t="s">
        <v>34</v>
      </c>
      <c r="C30" s="259"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0"/>
      <c r="E30" s="260"/>
      <c r="F30" s="260"/>
      <c r="G30" s="260"/>
      <c r="H30" s="260"/>
      <c r="I30" s="130"/>
    </row>
    <row r="31" spans="1:12" ht="13.5" customHeight="1" thickTop="1" x14ac:dyDescent="0.25">
      <c r="B31" s="36"/>
      <c r="C31" s="36"/>
      <c r="D31" s="36"/>
      <c r="E31" s="36"/>
      <c r="F31" s="36"/>
      <c r="G31" s="36"/>
      <c r="H31" s="36"/>
    </row>
    <row r="32" spans="1:12" ht="25.5" customHeight="1" x14ac:dyDescent="0.3">
      <c r="B32" s="261" t="s">
        <v>35</v>
      </c>
      <c r="C32" s="255"/>
      <c r="D32" s="255"/>
      <c r="E32" s="255"/>
      <c r="F32" s="255"/>
      <c r="G32" s="255"/>
      <c r="H32" s="255"/>
    </row>
    <row r="33" spans="1:8" ht="18.75" customHeight="1" x14ac:dyDescent="0.3">
      <c r="B33" s="31"/>
      <c r="C33" s="32"/>
      <c r="D33" s="33"/>
      <c r="F33" s="31"/>
      <c r="G33" s="32"/>
      <c r="H33" s="33"/>
    </row>
    <row r="34" spans="1:8" ht="21" customHeight="1" x14ac:dyDescent="0.35">
      <c r="A34" s="133" t="str">
        <f>IF($A$16=0,"",IF(COUNTIFS($A$17:$A$27,B34)=1,1,"nvt"))</f>
        <v/>
      </c>
      <c r="B34" s="143" t="str">
        <f>B17</f>
        <v>Uurtarief € 60</v>
      </c>
      <c r="C34" s="47"/>
    </row>
    <row r="35" spans="1:8" ht="15" customHeight="1" x14ac:dyDescent="0.3">
      <c r="B35" s="257" t="str">
        <f>IF(A34="nvt",VLOOKUP(A34,Alle_Kostensoorten[],2,FALSE),VLOOKUP(B34,Alle_Kostensoorten[],2,FALSE))</f>
        <v>Toelichting: Geen bijzonderheden</v>
      </c>
      <c r="C35" s="258"/>
      <c r="D35" s="258"/>
      <c r="E35" s="258"/>
    </row>
    <row r="36" spans="1:8" ht="7.5" customHeight="1" x14ac:dyDescent="0.3">
      <c r="B36" s="3"/>
      <c r="C36" s="4"/>
    </row>
    <row r="37" spans="1:8" ht="31.5" customHeight="1" thickBot="1" x14ac:dyDescent="0.35">
      <c r="B37" s="175" t="s">
        <v>32</v>
      </c>
      <c r="C37" s="123" t="s">
        <v>36</v>
      </c>
      <c r="D37" s="123" t="s">
        <v>37</v>
      </c>
      <c r="E37" s="173" t="s">
        <v>31</v>
      </c>
      <c r="G37" s="10"/>
    </row>
    <row r="38" spans="1:8" ht="15.75" customHeight="1" thickTop="1" x14ac:dyDescent="0.3">
      <c r="B38" s="230"/>
      <c r="C38" s="213"/>
      <c r="D38" s="216"/>
      <c r="E38" s="181">
        <f t="shared" ref="E38:E52" si="1">IF($A$34=1,$D38*60,0)</f>
        <v>0</v>
      </c>
    </row>
    <row r="39" spans="1:8" ht="15.75" customHeight="1" x14ac:dyDescent="0.3">
      <c r="B39" s="199" t="s">
        <v>38</v>
      </c>
      <c r="C39" s="101"/>
      <c r="D39" s="189"/>
      <c r="E39" s="184">
        <f t="shared" si="1"/>
        <v>0</v>
      </c>
    </row>
    <row r="40" spans="1:8" ht="15.75" customHeight="1" x14ac:dyDescent="0.3">
      <c r="B40" s="199"/>
      <c r="C40" s="101"/>
      <c r="D40" s="189"/>
      <c r="E40" s="184">
        <f t="shared" si="1"/>
        <v>0</v>
      </c>
    </row>
    <row r="41" spans="1:8" ht="15.75" customHeight="1" x14ac:dyDescent="0.3">
      <c r="B41" s="199"/>
      <c r="C41" s="101"/>
      <c r="D41" s="189"/>
      <c r="E41" s="184">
        <f t="shared" si="1"/>
        <v>0</v>
      </c>
    </row>
    <row r="42" spans="1:8" ht="15.75" customHeight="1" x14ac:dyDescent="0.3">
      <c r="B42" s="199"/>
      <c r="C42" s="101"/>
      <c r="D42" s="189"/>
      <c r="E42" s="184">
        <f t="shared" si="1"/>
        <v>0</v>
      </c>
    </row>
    <row r="43" spans="1:8" ht="15.75" customHeight="1" x14ac:dyDescent="0.3">
      <c r="B43" s="199"/>
      <c r="C43" s="101"/>
      <c r="D43" s="189"/>
      <c r="E43" s="184">
        <f t="shared" si="1"/>
        <v>0</v>
      </c>
    </row>
    <row r="44" spans="1:8" ht="15.75" customHeight="1" x14ac:dyDescent="0.3">
      <c r="B44" s="199"/>
      <c r="C44" s="101"/>
      <c r="D44" s="189"/>
      <c r="E44" s="184">
        <f t="shared" si="1"/>
        <v>0</v>
      </c>
    </row>
    <row r="45" spans="1:8" ht="15.75" customHeight="1" x14ac:dyDescent="0.3">
      <c r="B45" s="199"/>
      <c r="C45" s="101"/>
      <c r="D45" s="189"/>
      <c r="E45" s="184">
        <f t="shared" si="1"/>
        <v>0</v>
      </c>
    </row>
    <row r="46" spans="1:8" ht="15.75" customHeight="1" x14ac:dyDescent="0.3">
      <c r="B46" s="199"/>
      <c r="C46" s="101"/>
      <c r="D46" s="189"/>
      <c r="E46" s="184">
        <f t="shared" si="1"/>
        <v>0</v>
      </c>
    </row>
    <row r="47" spans="1:8" ht="15.75" customHeight="1" x14ac:dyDescent="0.3">
      <c r="B47" s="199"/>
      <c r="C47" s="101"/>
      <c r="D47" s="189"/>
      <c r="E47" s="184">
        <f t="shared" si="1"/>
        <v>0</v>
      </c>
    </row>
    <row r="48" spans="1:8" ht="15.75" customHeight="1" x14ac:dyDescent="0.3">
      <c r="B48" s="199"/>
      <c r="C48" s="101"/>
      <c r="D48" s="189"/>
      <c r="E48" s="184">
        <f t="shared" si="1"/>
        <v>0</v>
      </c>
    </row>
    <row r="49" spans="1:7" ht="15.75" customHeight="1" x14ac:dyDescent="0.3">
      <c r="B49" s="199"/>
      <c r="C49" s="101"/>
      <c r="D49" s="189"/>
      <c r="E49" s="184">
        <f t="shared" si="1"/>
        <v>0</v>
      </c>
    </row>
    <row r="50" spans="1:7" ht="15.75" customHeight="1" x14ac:dyDescent="0.3">
      <c r="B50" s="199"/>
      <c r="C50" s="101"/>
      <c r="D50" s="189"/>
      <c r="E50" s="184">
        <f t="shared" si="1"/>
        <v>0</v>
      </c>
    </row>
    <row r="51" spans="1:7" ht="15.75" customHeight="1" x14ac:dyDescent="0.3">
      <c r="B51" s="199"/>
      <c r="C51" s="101"/>
      <c r="D51" s="189"/>
      <c r="E51" s="184">
        <f t="shared" si="1"/>
        <v>0</v>
      </c>
    </row>
    <row r="52" spans="1:7" ht="15.75" customHeight="1" thickBot="1" x14ac:dyDescent="0.35">
      <c r="B52" s="87"/>
      <c r="C52" s="88"/>
      <c r="D52" s="131"/>
      <c r="E52" s="145">
        <f t="shared" si="1"/>
        <v>0</v>
      </c>
    </row>
    <row r="53" spans="1:7" ht="16.5" customHeight="1" thickTop="1" x14ac:dyDescent="0.3">
      <c r="B53" s="70" t="s">
        <v>33</v>
      </c>
      <c r="C53" s="70"/>
      <c r="D53" s="203"/>
      <c r="E53" s="153">
        <f>SUM(E38:E52)</f>
        <v>0</v>
      </c>
      <c r="F53" s="8"/>
    </row>
    <row r="54" spans="1:7" x14ac:dyDescent="0.3">
      <c r="B54" s="1"/>
      <c r="C54" s="1"/>
      <c r="D54" s="1"/>
      <c r="E54" s="1"/>
      <c r="F54" s="7"/>
      <c r="G54" s="8"/>
    </row>
    <row r="55" spans="1:7" x14ac:dyDescent="0.3">
      <c r="B55" s="1"/>
      <c r="C55" s="1"/>
      <c r="D55" s="1"/>
      <c r="E55" s="1"/>
      <c r="F55" s="7"/>
      <c r="G55" s="8"/>
    </row>
    <row r="56" spans="1:7" ht="21" customHeight="1" x14ac:dyDescent="0.35">
      <c r="A56" s="133" t="str">
        <f>IF($A$16=0,"",IF(COUNTIFS($A$17:$A$27,B56)=1,1,"nvt"))</f>
        <v/>
      </c>
      <c r="B56" s="143" t="str">
        <f>B18</f>
        <v>Maandbedrag € 8.600</v>
      </c>
      <c r="C56" s="47"/>
      <c r="D56" s="1"/>
      <c r="E56" s="1"/>
      <c r="F56" s="7"/>
      <c r="G56" s="8"/>
    </row>
    <row r="57" spans="1:7" ht="15" customHeight="1" x14ac:dyDescent="0.3">
      <c r="B57" s="257" t="str">
        <f>IF(A56="nvt",VLOOKUP(A56,Alle_Kostensoorten[],2,FALSE),VLOOKUP(B56,Alle_Kostensoorten[],2,FALSE))</f>
        <v>Toelichting: Geen bijzonderheden</v>
      </c>
      <c r="C57" s="258"/>
      <c r="D57" s="258"/>
      <c r="E57" s="258"/>
      <c r="F57" s="258"/>
    </row>
    <row r="58" spans="1:7" ht="9" customHeight="1" x14ac:dyDescent="0.3">
      <c r="B58" s="1"/>
      <c r="C58" s="1"/>
      <c r="D58" s="1"/>
      <c r="E58" s="1"/>
      <c r="F58" s="7"/>
      <c r="G58" s="8"/>
    </row>
    <row r="59" spans="1:7" ht="45.75" customHeight="1" thickBot="1" x14ac:dyDescent="0.35">
      <c r="B59" s="175" t="s">
        <v>32</v>
      </c>
      <c r="C59" s="123" t="s">
        <v>36</v>
      </c>
      <c r="D59" s="123" t="s">
        <v>39</v>
      </c>
      <c r="E59" s="123" t="s">
        <v>40</v>
      </c>
      <c r="F59" s="173" t="s">
        <v>31</v>
      </c>
    </row>
    <row r="60" spans="1:7" ht="15.75" customHeight="1" thickTop="1" x14ac:dyDescent="0.3">
      <c r="B60" s="212"/>
      <c r="C60" s="213"/>
      <c r="D60" s="216"/>
      <c r="E60" s="221"/>
      <c r="F60" s="181">
        <f t="shared" ref="F60:F74" si="2">IF($A$56=1,$D60*$E60*8600,0)</f>
        <v>0</v>
      </c>
    </row>
    <row r="61" spans="1:7" ht="15.75" customHeight="1" x14ac:dyDescent="0.3">
      <c r="B61" s="186"/>
      <c r="C61" s="101"/>
      <c r="D61" s="189"/>
      <c r="E61" s="190"/>
      <c r="F61" s="184">
        <f t="shared" si="2"/>
        <v>0</v>
      </c>
    </row>
    <row r="62" spans="1:7" ht="15.75" customHeight="1" x14ac:dyDescent="0.3">
      <c r="B62" s="186"/>
      <c r="C62" s="101"/>
      <c r="D62" s="189"/>
      <c r="E62" s="190"/>
      <c r="F62" s="184">
        <f t="shared" si="2"/>
        <v>0</v>
      </c>
    </row>
    <row r="63" spans="1:7" ht="15.75" customHeight="1" x14ac:dyDescent="0.3">
      <c r="B63" s="186"/>
      <c r="C63" s="101"/>
      <c r="D63" s="189"/>
      <c r="E63" s="190"/>
      <c r="F63" s="184">
        <f t="shared" si="2"/>
        <v>0</v>
      </c>
    </row>
    <row r="64" spans="1:7" ht="15.75" customHeight="1" x14ac:dyDescent="0.3">
      <c r="B64" s="186"/>
      <c r="C64" s="101"/>
      <c r="D64" s="189"/>
      <c r="E64" s="190"/>
      <c r="F64" s="184">
        <f t="shared" si="2"/>
        <v>0</v>
      </c>
    </row>
    <row r="65" spans="1:7" ht="15.75" customHeight="1" x14ac:dyDescent="0.3">
      <c r="B65" s="186"/>
      <c r="C65" s="101"/>
      <c r="D65" s="189"/>
      <c r="E65" s="190"/>
      <c r="F65" s="184">
        <f t="shared" si="2"/>
        <v>0</v>
      </c>
    </row>
    <row r="66" spans="1:7" ht="15.75" customHeight="1" x14ac:dyDescent="0.3">
      <c r="B66" s="186"/>
      <c r="C66" s="101"/>
      <c r="D66" s="189"/>
      <c r="E66" s="190"/>
      <c r="F66" s="184">
        <f t="shared" si="2"/>
        <v>0</v>
      </c>
    </row>
    <row r="67" spans="1:7" ht="15.75" customHeight="1" x14ac:dyDescent="0.3">
      <c r="B67" s="186"/>
      <c r="C67" s="101"/>
      <c r="D67" s="189"/>
      <c r="E67" s="190"/>
      <c r="F67" s="184">
        <f t="shared" si="2"/>
        <v>0</v>
      </c>
    </row>
    <row r="68" spans="1:7" ht="15.75" customHeight="1" x14ac:dyDescent="0.3">
      <c r="B68" s="186"/>
      <c r="C68" s="101"/>
      <c r="D68" s="189"/>
      <c r="E68" s="190"/>
      <c r="F68" s="184">
        <f t="shared" si="2"/>
        <v>0</v>
      </c>
    </row>
    <row r="69" spans="1:7" ht="15.75" customHeight="1" x14ac:dyDescent="0.3">
      <c r="B69" s="186"/>
      <c r="C69" s="101"/>
      <c r="D69" s="189"/>
      <c r="E69" s="190"/>
      <c r="F69" s="184">
        <f t="shared" si="2"/>
        <v>0</v>
      </c>
    </row>
    <row r="70" spans="1:7" ht="15.75" customHeight="1" x14ac:dyDescent="0.3">
      <c r="B70" s="186"/>
      <c r="C70" s="101"/>
      <c r="D70" s="189"/>
      <c r="E70" s="190"/>
      <c r="F70" s="184">
        <f t="shared" si="2"/>
        <v>0</v>
      </c>
    </row>
    <row r="71" spans="1:7" ht="15.75" customHeight="1" x14ac:dyDescent="0.3">
      <c r="B71" s="186"/>
      <c r="C71" s="101"/>
      <c r="D71" s="189"/>
      <c r="E71" s="190"/>
      <c r="F71" s="184">
        <f t="shared" si="2"/>
        <v>0</v>
      </c>
    </row>
    <row r="72" spans="1:7" ht="15.75" customHeight="1" x14ac:dyDescent="0.3">
      <c r="B72" s="186"/>
      <c r="C72" s="101"/>
      <c r="D72" s="189"/>
      <c r="E72" s="190"/>
      <c r="F72" s="184">
        <f t="shared" si="2"/>
        <v>0</v>
      </c>
    </row>
    <row r="73" spans="1:7" ht="15.75" customHeight="1" x14ac:dyDescent="0.3">
      <c r="B73" s="186"/>
      <c r="C73" s="101"/>
      <c r="D73" s="189"/>
      <c r="E73" s="190"/>
      <c r="F73" s="184">
        <f t="shared" si="2"/>
        <v>0</v>
      </c>
    </row>
    <row r="74" spans="1:7" ht="15.75" customHeight="1" thickBot="1" x14ac:dyDescent="0.35">
      <c r="B74" s="89"/>
      <c r="C74" s="196"/>
      <c r="D74" s="197"/>
      <c r="E74" s="198"/>
      <c r="F74" s="145">
        <f t="shared" si="2"/>
        <v>0</v>
      </c>
    </row>
    <row r="75" spans="1:7" ht="16.5" customHeight="1" thickTop="1" x14ac:dyDescent="0.3">
      <c r="B75" s="70" t="s">
        <v>33</v>
      </c>
      <c r="C75" s="70"/>
      <c r="D75" s="203"/>
      <c r="E75" s="204"/>
      <c r="F75" s="153">
        <f>SUM(F60:F74)</f>
        <v>0</v>
      </c>
    </row>
    <row r="76" spans="1:7" x14ac:dyDescent="0.3">
      <c r="B76" s="6"/>
      <c r="C76" s="6"/>
      <c r="D76" s="6"/>
      <c r="E76" s="19"/>
      <c r="F76" s="19"/>
      <c r="G76" s="19"/>
    </row>
    <row r="77" spans="1:7" x14ac:dyDescent="0.3">
      <c r="B77" s="1"/>
      <c r="C77" s="1"/>
      <c r="D77" s="1"/>
      <c r="E77" s="1"/>
      <c r="F77" s="7"/>
      <c r="G77" s="8"/>
    </row>
    <row r="78" spans="1:7" ht="21" customHeight="1" x14ac:dyDescent="0.35">
      <c r="A78" s="133" t="str">
        <f>IF($A$16=0,"",IF(COUNTIFS($A$17:$A$27,B78)=1,1,"nvt"))</f>
        <v/>
      </c>
      <c r="B78" s="143" t="str">
        <f>B19</f>
        <v>IKS voor kennisinstellingen</v>
      </c>
      <c r="C78" s="47"/>
      <c r="D78" s="1"/>
      <c r="E78" s="1"/>
      <c r="F78" s="7"/>
      <c r="G78" s="8"/>
    </row>
    <row r="79" spans="1:7" ht="15" customHeight="1" x14ac:dyDescent="0.3">
      <c r="B79" s="257" t="e">
        <f>IF(A78=1,VLOOKUP(B78,Alle_Kostensoorten[],2,FALSE),VLOOKUP(A78,Alle_Kostensoorten[],2,FALSE))</f>
        <v>#N/A</v>
      </c>
      <c r="C79" s="258"/>
      <c r="D79" s="258"/>
      <c r="E79" s="258"/>
      <c r="F79" s="258"/>
    </row>
    <row r="80" spans="1:7" ht="11.25" customHeight="1" x14ac:dyDescent="0.3">
      <c r="B80" s="1"/>
      <c r="C80" s="1"/>
      <c r="D80" s="1"/>
      <c r="E80" s="1"/>
      <c r="F80" s="7"/>
      <c r="G80" s="8"/>
    </row>
    <row r="81" spans="2:6" s="5" customFormat="1" ht="30.75" customHeight="1" thickBot="1" x14ac:dyDescent="0.35">
      <c r="B81" s="175" t="s">
        <v>32</v>
      </c>
      <c r="C81" s="123" t="s">
        <v>41</v>
      </c>
      <c r="D81" s="123" t="s">
        <v>37</v>
      </c>
      <c r="E81" s="123" t="s">
        <v>42</v>
      </c>
      <c r="F81" s="173" t="s">
        <v>31</v>
      </c>
    </row>
    <row r="82" spans="2:6" ht="15.75" customHeight="1" thickTop="1" x14ac:dyDescent="0.3">
      <c r="B82" s="212"/>
      <c r="C82" s="213"/>
      <c r="D82" s="216"/>
      <c r="E82" s="231"/>
      <c r="F82" s="181">
        <f t="shared" ref="F82:F96" si="3">IF($A$78=1,$D82*$E82,0)</f>
        <v>0</v>
      </c>
    </row>
    <row r="83" spans="2:6" ht="15.75" customHeight="1" x14ac:dyDescent="0.3">
      <c r="B83" s="186"/>
      <c r="C83" s="101"/>
      <c r="D83" s="189"/>
      <c r="E83" s="231"/>
      <c r="F83" s="184">
        <f t="shared" si="3"/>
        <v>0</v>
      </c>
    </row>
    <row r="84" spans="2:6" ht="15.75" customHeight="1" x14ac:dyDescent="0.3">
      <c r="B84" s="186"/>
      <c r="C84" s="101"/>
      <c r="D84" s="189"/>
      <c r="E84" s="231"/>
      <c r="F84" s="184">
        <f t="shared" si="3"/>
        <v>0</v>
      </c>
    </row>
    <row r="85" spans="2:6" ht="15.75" customHeight="1" x14ac:dyDescent="0.3">
      <c r="B85" s="186"/>
      <c r="C85" s="101"/>
      <c r="D85" s="189"/>
      <c r="E85" s="231"/>
      <c r="F85" s="184">
        <f t="shared" si="3"/>
        <v>0</v>
      </c>
    </row>
    <row r="86" spans="2:6" ht="15.75" customHeight="1" x14ac:dyDescent="0.3">
      <c r="B86" s="186"/>
      <c r="C86" s="101"/>
      <c r="D86" s="189"/>
      <c r="E86" s="232"/>
      <c r="F86" s="184">
        <f t="shared" si="3"/>
        <v>0</v>
      </c>
    </row>
    <row r="87" spans="2:6" ht="15.75" customHeight="1" x14ac:dyDescent="0.3">
      <c r="B87" s="186"/>
      <c r="C87" s="101"/>
      <c r="D87" s="189"/>
      <c r="E87" s="232"/>
      <c r="F87" s="184">
        <f t="shared" si="3"/>
        <v>0</v>
      </c>
    </row>
    <row r="88" spans="2:6" ht="15.75" customHeight="1" x14ac:dyDescent="0.3">
      <c r="B88" s="186"/>
      <c r="C88" s="101"/>
      <c r="D88" s="189"/>
      <c r="E88" s="232"/>
      <c r="F88" s="184">
        <f t="shared" si="3"/>
        <v>0</v>
      </c>
    </row>
    <row r="89" spans="2:6" ht="15.75" customHeight="1" x14ac:dyDescent="0.3">
      <c r="B89" s="186"/>
      <c r="C89" s="101"/>
      <c r="D89" s="189"/>
      <c r="E89" s="232"/>
      <c r="F89" s="184">
        <f t="shared" si="3"/>
        <v>0</v>
      </c>
    </row>
    <row r="90" spans="2:6" ht="15.75" customHeight="1" x14ac:dyDescent="0.3">
      <c r="B90" s="186"/>
      <c r="C90" s="101"/>
      <c r="D90" s="189"/>
      <c r="E90" s="232"/>
      <c r="F90" s="184">
        <f t="shared" si="3"/>
        <v>0</v>
      </c>
    </row>
    <row r="91" spans="2:6" ht="15.75" customHeight="1" x14ac:dyDescent="0.3">
      <c r="B91" s="186"/>
      <c r="C91" s="101"/>
      <c r="D91" s="189"/>
      <c r="E91" s="232"/>
      <c r="F91" s="184">
        <f t="shared" si="3"/>
        <v>0</v>
      </c>
    </row>
    <row r="92" spans="2:6" ht="15.75" customHeight="1" x14ac:dyDescent="0.3">
      <c r="B92" s="186"/>
      <c r="C92" s="101"/>
      <c r="D92" s="189"/>
      <c r="E92" s="232"/>
      <c r="F92" s="184">
        <f t="shared" si="3"/>
        <v>0</v>
      </c>
    </row>
    <row r="93" spans="2:6" ht="15.75" customHeight="1" x14ac:dyDescent="0.3">
      <c r="B93" s="186"/>
      <c r="C93" s="101"/>
      <c r="D93" s="189"/>
      <c r="E93" s="232"/>
      <c r="F93" s="184">
        <f t="shared" si="3"/>
        <v>0</v>
      </c>
    </row>
    <row r="94" spans="2:6" ht="15.75" customHeight="1" x14ac:dyDescent="0.3">
      <c r="B94" s="186"/>
      <c r="C94" s="101"/>
      <c r="D94" s="189"/>
      <c r="E94" s="232"/>
      <c r="F94" s="184">
        <f t="shared" si="3"/>
        <v>0</v>
      </c>
    </row>
    <row r="95" spans="2:6" ht="15.75" customHeight="1" x14ac:dyDescent="0.3">
      <c r="B95" s="186"/>
      <c r="C95" s="101"/>
      <c r="D95" s="189"/>
      <c r="E95" s="232"/>
      <c r="F95" s="184">
        <f t="shared" si="3"/>
        <v>0</v>
      </c>
    </row>
    <row r="96" spans="2:6" ht="15.75" customHeight="1" thickBot="1" x14ac:dyDescent="0.35">
      <c r="B96" s="89"/>
      <c r="C96" s="196"/>
      <c r="D96" s="197"/>
      <c r="E96" s="90"/>
      <c r="F96" s="145">
        <f t="shared" si="3"/>
        <v>0</v>
      </c>
    </row>
    <row r="97" spans="1:7" ht="16.5" customHeight="1" thickTop="1" x14ac:dyDescent="0.3">
      <c r="B97" s="70" t="s">
        <v>33</v>
      </c>
      <c r="C97" s="70"/>
      <c r="D97" s="203"/>
      <c r="E97" s="70"/>
      <c r="F97" s="153">
        <f>SUM(F82:F96)</f>
        <v>0</v>
      </c>
    </row>
    <row r="98" spans="1:7" x14ac:dyDescent="0.3">
      <c r="B98" s="1"/>
      <c r="C98" s="1"/>
      <c r="D98" s="1"/>
      <c r="E98" s="1"/>
      <c r="F98" s="7"/>
      <c r="G98" s="8"/>
    </row>
    <row r="99" spans="1:7" x14ac:dyDescent="0.3">
      <c r="B99" s="1"/>
      <c r="C99" s="1"/>
      <c r="D99" s="1"/>
      <c r="E99" s="1"/>
      <c r="F99" s="7"/>
      <c r="G99" s="8"/>
    </row>
    <row r="100" spans="1:7" ht="21" customHeight="1" x14ac:dyDescent="0.35">
      <c r="A100" s="133" t="str">
        <f>IF($A$16=0,"",IF(COUNTIFS($A$17:$A$27,B100)=1,1,"nvt"))</f>
        <v/>
      </c>
      <c r="B100" s="236" t="str">
        <f>B20</f>
        <v>Loonverletkosten</v>
      </c>
      <c r="C100" s="47"/>
      <c r="F100" s="7"/>
      <c r="G100" s="8"/>
    </row>
    <row r="101" spans="1:7" x14ac:dyDescent="0.3">
      <c r="B101" s="257" t="str">
        <f>IF(A100="nvt",VLOOKUP(A100,Alle_Kostensoorten[],2,FALSE),VLOOKUP(B100,Alle_Kostensoorten[],2,FALSE))</f>
        <v>Toelichting: Geen bijzonderheden.</v>
      </c>
      <c r="C101" s="258"/>
      <c r="D101" s="258"/>
      <c r="E101" s="258"/>
      <c r="F101" s="7"/>
      <c r="G101" s="8"/>
    </row>
    <row r="102" spans="1:7" x14ac:dyDescent="0.3">
      <c r="B102" s="3"/>
      <c r="C102" s="4"/>
      <c r="F102" s="7"/>
      <c r="G102" s="8"/>
    </row>
    <row r="103" spans="1:7" ht="16.5" customHeight="1" thickBot="1" x14ac:dyDescent="0.35">
      <c r="B103" s="175" t="s">
        <v>32</v>
      </c>
      <c r="C103" s="123" t="s">
        <v>36</v>
      </c>
      <c r="D103" s="123" t="s">
        <v>37</v>
      </c>
      <c r="E103" s="173" t="s">
        <v>31</v>
      </c>
      <c r="F103" s="7"/>
      <c r="G103" s="8"/>
    </row>
    <row r="104" spans="1:7" ht="16.5" customHeight="1" thickTop="1" x14ac:dyDescent="0.3">
      <c r="B104" s="230"/>
      <c r="C104" s="213"/>
      <c r="D104" s="216"/>
      <c r="E104" s="181">
        <f>IF($A$100=1,$D104*23.91,0)</f>
        <v>0</v>
      </c>
      <c r="F104" s="7"/>
      <c r="G104" s="8"/>
    </row>
    <row r="105" spans="1:7" x14ac:dyDescent="0.3">
      <c r="B105" s="199"/>
      <c r="C105" s="101"/>
      <c r="D105" s="189"/>
      <c r="E105" s="181">
        <f>IF($A$100=1,$D105*23.91,0)</f>
        <v>0</v>
      </c>
      <c r="F105" s="7"/>
      <c r="G105" s="8"/>
    </row>
    <row r="106" spans="1:7" x14ac:dyDescent="0.3">
      <c r="B106" s="199"/>
      <c r="C106" s="101"/>
      <c r="D106" s="189"/>
      <c r="E106" s="181">
        <f>IF($A$100=1,$D106*29.33,0)</f>
        <v>0</v>
      </c>
      <c r="F106" s="7"/>
      <c r="G106" s="8"/>
    </row>
    <row r="107" spans="1:7" x14ac:dyDescent="0.3">
      <c r="B107" s="199"/>
      <c r="C107" s="101"/>
      <c r="D107" s="189"/>
      <c r="E107" s="181">
        <f t="shared" ref="E107:E118" si="4">IF($A$100=1,$D107*29.33,0)</f>
        <v>0</v>
      </c>
      <c r="F107" s="7"/>
      <c r="G107" s="8"/>
    </row>
    <row r="108" spans="1:7" x14ac:dyDescent="0.3">
      <c r="B108" s="199"/>
      <c r="C108" s="101"/>
      <c r="D108" s="189"/>
      <c r="E108" s="181">
        <f t="shared" si="4"/>
        <v>0</v>
      </c>
      <c r="F108" s="7"/>
      <c r="G108" s="8"/>
    </row>
    <row r="109" spans="1:7" x14ac:dyDescent="0.3">
      <c r="B109" s="199"/>
      <c r="C109" s="101"/>
      <c r="D109" s="189"/>
      <c r="E109" s="181">
        <f t="shared" si="4"/>
        <v>0</v>
      </c>
      <c r="F109" s="7"/>
      <c r="G109" s="8"/>
    </row>
    <row r="110" spans="1:7" x14ac:dyDescent="0.3">
      <c r="B110" s="199"/>
      <c r="C110" s="101"/>
      <c r="D110" s="189"/>
      <c r="E110" s="181">
        <f t="shared" si="4"/>
        <v>0</v>
      </c>
      <c r="F110" s="7"/>
      <c r="G110" s="8"/>
    </row>
    <row r="111" spans="1:7" x14ac:dyDescent="0.3">
      <c r="B111" s="199"/>
      <c r="C111" s="101"/>
      <c r="D111" s="189"/>
      <c r="E111" s="181">
        <f t="shared" si="4"/>
        <v>0</v>
      </c>
      <c r="F111" s="7"/>
      <c r="G111" s="8"/>
    </row>
    <row r="112" spans="1:7" x14ac:dyDescent="0.3">
      <c r="B112" s="199"/>
      <c r="C112" s="101"/>
      <c r="D112" s="189"/>
      <c r="E112" s="181">
        <f t="shared" si="4"/>
        <v>0</v>
      </c>
      <c r="F112" s="7"/>
      <c r="G112" s="8"/>
    </row>
    <row r="113" spans="1:7" x14ac:dyDescent="0.3">
      <c r="B113" s="199"/>
      <c r="C113" s="101"/>
      <c r="D113" s="189"/>
      <c r="E113" s="181">
        <f t="shared" si="4"/>
        <v>0</v>
      </c>
      <c r="F113" s="7"/>
      <c r="G113" s="8"/>
    </row>
    <row r="114" spans="1:7" x14ac:dyDescent="0.3">
      <c r="B114" s="199"/>
      <c r="C114" s="101"/>
      <c r="D114" s="189"/>
      <c r="E114" s="181">
        <f t="shared" si="4"/>
        <v>0</v>
      </c>
      <c r="F114" s="7"/>
      <c r="G114" s="8"/>
    </row>
    <row r="115" spans="1:7" x14ac:dyDescent="0.3">
      <c r="B115" s="199"/>
      <c r="C115" s="101"/>
      <c r="D115" s="189"/>
      <c r="E115" s="181">
        <f t="shared" si="4"/>
        <v>0</v>
      </c>
      <c r="F115" s="7"/>
      <c r="G115" s="8"/>
    </row>
    <row r="116" spans="1:7" x14ac:dyDescent="0.3">
      <c r="B116" s="199"/>
      <c r="C116" s="101"/>
      <c r="D116" s="189"/>
      <c r="E116" s="181">
        <f t="shared" si="4"/>
        <v>0</v>
      </c>
      <c r="F116" s="7"/>
      <c r="G116" s="8"/>
    </row>
    <row r="117" spans="1:7" x14ac:dyDescent="0.3">
      <c r="B117" s="199"/>
      <c r="C117" s="101"/>
      <c r="D117" s="189"/>
      <c r="E117" s="181">
        <f t="shared" si="4"/>
        <v>0</v>
      </c>
      <c r="F117" s="7"/>
      <c r="G117" s="8"/>
    </row>
    <row r="118" spans="1:7" ht="16.5" customHeight="1" thickBot="1" x14ac:dyDescent="0.35">
      <c r="B118" s="87"/>
      <c r="C118" s="88"/>
      <c r="D118" s="131"/>
      <c r="E118" s="181">
        <f t="shared" si="4"/>
        <v>0</v>
      </c>
      <c r="F118" s="7"/>
      <c r="G118" s="8"/>
    </row>
    <row r="119" spans="1:7" ht="16.5" customHeight="1" thickTop="1" x14ac:dyDescent="0.3">
      <c r="B119" s="70" t="s">
        <v>33</v>
      </c>
      <c r="C119" s="70"/>
      <c r="D119" s="203"/>
      <c r="E119" s="153">
        <f>SUM(E104:E118)</f>
        <v>0</v>
      </c>
      <c r="F119" s="7"/>
      <c r="G119" s="8"/>
    </row>
    <row r="120" spans="1:7" x14ac:dyDescent="0.3">
      <c r="B120" s="1"/>
      <c r="C120" s="1"/>
      <c r="D120" s="1"/>
      <c r="E120" s="1"/>
      <c r="F120" s="7"/>
      <c r="G120" s="8"/>
    </row>
    <row r="121" spans="1:7" x14ac:dyDescent="0.3">
      <c r="B121" s="1"/>
      <c r="C121" s="1"/>
      <c r="D121" s="1"/>
      <c r="E121" s="1"/>
      <c r="F121" s="7"/>
      <c r="G121" s="8"/>
    </row>
    <row r="122" spans="1:7" ht="21" customHeight="1" x14ac:dyDescent="0.35">
      <c r="A122" s="133" t="str">
        <f>IF($A$16=0,"",IF(COUNTIFS($A$17:$A$27,B122)=1,1,"nvt"))</f>
        <v/>
      </c>
      <c r="B122" s="143">
        <f>B21</f>
        <v>0</v>
      </c>
      <c r="C122" s="47"/>
      <c r="D122" s="1"/>
      <c r="E122" s="1"/>
      <c r="F122" s="7"/>
      <c r="G122" s="8"/>
    </row>
    <row r="123" spans="1:7" ht="15" customHeight="1" x14ac:dyDescent="0.3">
      <c r="B123" s="257" t="e">
        <f>IF(A122=1,VLOOKUP(B122,Alle_Kostensoorten[],2,FALSE),VLOOKUP(A122,Alle_Kostensoorten[],2,FALSE))</f>
        <v>#N/A</v>
      </c>
      <c r="C123" s="258"/>
      <c r="D123" s="258"/>
      <c r="E123" s="258"/>
      <c r="F123" s="258"/>
      <c r="G123" s="258"/>
    </row>
    <row r="124" spans="1:7" ht="9.75" customHeight="1" x14ac:dyDescent="0.3">
      <c r="B124" s="1"/>
      <c r="C124" s="1"/>
      <c r="D124" s="1"/>
      <c r="E124" s="1"/>
      <c r="F124" s="7"/>
      <c r="G124" s="8"/>
    </row>
    <row r="125" spans="1:7" ht="16.5" customHeight="1" thickBot="1" x14ac:dyDescent="0.35">
      <c r="B125" s="66" t="s">
        <v>32</v>
      </c>
      <c r="C125" s="67" t="s">
        <v>31</v>
      </c>
      <c r="D125" s="1"/>
      <c r="E125" s="7"/>
      <c r="F125" s="8"/>
    </row>
    <row r="126" spans="1:7" ht="15.75" customHeight="1" thickTop="1" x14ac:dyDescent="0.3">
      <c r="B126" s="146" t="str">
        <f>Hulpblad!V2</f>
        <v xml:space="preserve"> </v>
      </c>
      <c r="C126" s="144">
        <f t="shared" ref="C126:C135" si="5">IF(AND($A$122=1,$B126&lt;&gt;"",$B126&lt;&gt;" "),(SUMIFS($E$143:$E$151,$B$143:$B$151,$B126)+SUMIFS($F$159:$F$175,$B$159:$B$175,$B126)+SUMIFS($I$183:$I$190,$B$183:$B$190,$B126)+SUMIFS($C$198:$C$207,$B$198:$B$207,$B126))*0.23,0)</f>
        <v>0</v>
      </c>
      <c r="D126" s="1"/>
      <c r="E126" s="7"/>
      <c r="F126" s="8"/>
    </row>
    <row r="127" spans="1:7" ht="15.75" customHeight="1" x14ac:dyDescent="0.3">
      <c r="B127" s="147" t="str">
        <f>Hulpblad!V3</f>
        <v xml:space="preserve"> </v>
      </c>
      <c r="C127" s="145">
        <f t="shared" si="5"/>
        <v>0</v>
      </c>
      <c r="D127" s="1"/>
      <c r="E127" s="7"/>
      <c r="F127" s="8"/>
    </row>
    <row r="128" spans="1:7" ht="15.75" customHeight="1" x14ac:dyDescent="0.3">
      <c r="B128" s="147" t="str">
        <f>Hulpblad!V4</f>
        <v xml:space="preserve"> </v>
      </c>
      <c r="C128" s="145">
        <f t="shared" si="5"/>
        <v>0</v>
      </c>
      <c r="D128" s="1"/>
      <c r="E128" s="7"/>
      <c r="F128" s="8"/>
    </row>
    <row r="129" spans="1:9" ht="15.75" customHeight="1" x14ac:dyDescent="0.3">
      <c r="B129" s="147" t="str">
        <f>Hulpblad!V5</f>
        <v xml:space="preserve"> </v>
      </c>
      <c r="C129" s="145">
        <f t="shared" si="5"/>
        <v>0</v>
      </c>
      <c r="D129" s="1"/>
      <c r="E129" s="7"/>
      <c r="F129" s="8"/>
    </row>
    <row r="130" spans="1:9" ht="15.75" customHeight="1" x14ac:dyDescent="0.3">
      <c r="B130" s="147" t="str">
        <f>Hulpblad!V6</f>
        <v xml:space="preserve"> </v>
      </c>
      <c r="C130" s="145">
        <f t="shared" si="5"/>
        <v>0</v>
      </c>
      <c r="D130" s="1"/>
      <c r="E130" s="7"/>
      <c r="F130" s="8"/>
    </row>
    <row r="131" spans="1:9" ht="15.75" customHeight="1" x14ac:dyDescent="0.3">
      <c r="B131" s="147" t="str">
        <f>Hulpblad!V7</f>
        <v xml:space="preserve"> </v>
      </c>
      <c r="C131" s="145">
        <f t="shared" si="5"/>
        <v>0</v>
      </c>
      <c r="D131" s="1"/>
      <c r="E131" s="7"/>
      <c r="F131" s="8"/>
    </row>
    <row r="132" spans="1:9" ht="15.75" customHeight="1" x14ac:dyDescent="0.3">
      <c r="B132" s="147" t="str">
        <f>Hulpblad!V8</f>
        <v xml:space="preserve"> </v>
      </c>
      <c r="C132" s="145">
        <f t="shared" si="5"/>
        <v>0</v>
      </c>
      <c r="D132" s="1"/>
      <c r="E132" s="7"/>
      <c r="F132" s="8"/>
    </row>
    <row r="133" spans="1:9" ht="15.75" customHeight="1" x14ac:dyDescent="0.3">
      <c r="B133" s="147" t="str">
        <f>Hulpblad!V9</f>
        <v xml:space="preserve"> </v>
      </c>
      <c r="C133" s="145">
        <f t="shared" si="5"/>
        <v>0</v>
      </c>
      <c r="D133" s="1"/>
      <c r="E133" s="7"/>
      <c r="F133" s="8"/>
    </row>
    <row r="134" spans="1:9" ht="15.75" customHeight="1" x14ac:dyDescent="0.3">
      <c r="B134" s="147" t="str">
        <f>Hulpblad!V10</f>
        <v xml:space="preserve"> </v>
      </c>
      <c r="C134" s="145">
        <f t="shared" si="5"/>
        <v>0</v>
      </c>
      <c r="D134" s="1"/>
      <c r="E134" s="7"/>
      <c r="F134" s="8"/>
    </row>
    <row r="135" spans="1:9" ht="15.75" customHeight="1" thickBot="1" x14ac:dyDescent="0.35">
      <c r="B135" s="147" t="str">
        <f>Hulpblad!V11</f>
        <v xml:space="preserve"> </v>
      </c>
      <c r="C135" s="145">
        <f t="shared" si="5"/>
        <v>0</v>
      </c>
      <c r="D135" s="1"/>
      <c r="E135" s="7"/>
      <c r="F135" s="8"/>
    </row>
    <row r="136" spans="1:9" ht="16.5" customHeight="1" thickTop="1" x14ac:dyDescent="0.3">
      <c r="B136" s="70" t="s">
        <v>33</v>
      </c>
      <c r="C136" s="153">
        <f>SUM(C126:C135)</f>
        <v>0</v>
      </c>
      <c r="D136" s="1"/>
      <c r="E136" s="1"/>
      <c r="F136" s="7"/>
      <c r="G136" s="8"/>
    </row>
    <row r="137" spans="1:9" x14ac:dyDescent="0.3">
      <c r="B137" s="1"/>
      <c r="C137" s="1"/>
      <c r="D137" s="1"/>
      <c r="E137" s="1"/>
      <c r="F137" s="7"/>
      <c r="G137" s="8"/>
    </row>
    <row r="138" spans="1:9" x14ac:dyDescent="0.3">
      <c r="B138" s="1"/>
      <c r="C138" s="1"/>
      <c r="D138" s="1"/>
      <c r="E138" s="1"/>
      <c r="F138" s="7"/>
      <c r="G138" s="8"/>
    </row>
    <row r="139" spans="1:9" ht="21" customHeight="1" x14ac:dyDescent="0.35">
      <c r="A139" s="133" t="str">
        <f>IF($A$16=0,"",IF(COUNTIFS($A$17:$A$27,B139)=1,1,"nvt"))</f>
        <v/>
      </c>
      <c r="B139" s="143" t="str">
        <f>B23</f>
        <v>Reiskosten en vergoedingen</v>
      </c>
      <c r="C139" s="47"/>
      <c r="D139" s="12"/>
      <c r="E139" s="12"/>
      <c r="F139" s="9"/>
    </row>
    <row r="140" spans="1:9" ht="18" customHeight="1" x14ac:dyDescent="0.25">
      <c r="B140" s="257" t="e">
        <f>IF(A139=1,VLOOKUP(B139,Alle_Kostensoorten[],2,FALSE),VLOOKUP(A139,Alle_Kostensoorten[],2,FALSE))</f>
        <v>#N/A</v>
      </c>
      <c r="C140" s="258"/>
      <c r="D140" s="258"/>
      <c r="E140" s="258"/>
      <c r="F140" s="258"/>
      <c r="G140" s="258"/>
      <c r="H140" s="258"/>
      <c r="I140" s="258"/>
    </row>
    <row r="141" spans="1:9" ht="9.75" customHeight="1" x14ac:dyDescent="0.3">
      <c r="B141" s="3"/>
      <c r="C141" s="4"/>
      <c r="D141" s="12"/>
      <c r="E141" s="12"/>
      <c r="F141" s="9"/>
    </row>
    <row r="142" spans="1:9" ht="16.5" customHeight="1" thickBot="1" x14ac:dyDescent="0.35">
      <c r="B142" s="226" t="s">
        <v>32</v>
      </c>
      <c r="C142" s="227" t="s">
        <v>43</v>
      </c>
      <c r="D142" s="227" t="s">
        <v>44</v>
      </c>
      <c r="E142" s="228" t="s">
        <v>31</v>
      </c>
      <c r="F142" s="228" t="s">
        <v>45</v>
      </c>
      <c r="G142" s="229"/>
      <c r="H142" s="229"/>
      <c r="I142" s="229"/>
    </row>
    <row r="143" spans="1:9" ht="15.75" customHeight="1" thickTop="1" x14ac:dyDescent="0.3">
      <c r="B143" s="212"/>
      <c r="C143" s="213"/>
      <c r="D143" s="214"/>
      <c r="E143" s="181">
        <f t="shared" ref="E143:E151" si="6">IF($A$139=1,$D143,0)</f>
        <v>0</v>
      </c>
      <c r="F143" s="213"/>
      <c r="G143" s="215"/>
      <c r="H143" s="215"/>
      <c r="I143" s="215"/>
    </row>
    <row r="144" spans="1:9" ht="15.75" customHeight="1" x14ac:dyDescent="0.3">
      <c r="B144" s="186"/>
      <c r="C144" s="101"/>
      <c r="D144" s="214"/>
      <c r="E144" s="184">
        <f t="shared" si="6"/>
        <v>0</v>
      </c>
      <c r="F144" s="194"/>
      <c r="G144" s="195"/>
      <c r="H144" s="195"/>
      <c r="I144" s="195"/>
    </row>
    <row r="145" spans="1:9" ht="15.75" customHeight="1" x14ac:dyDescent="0.3">
      <c r="B145" s="186"/>
      <c r="C145" s="101"/>
      <c r="D145" s="214"/>
      <c r="E145" s="184">
        <f t="shared" si="6"/>
        <v>0</v>
      </c>
      <c r="F145" s="194"/>
      <c r="G145" s="195"/>
      <c r="H145" s="195"/>
      <c r="I145" s="195"/>
    </row>
    <row r="146" spans="1:9" ht="15.75" customHeight="1" x14ac:dyDescent="0.3">
      <c r="B146" s="186"/>
      <c r="C146" s="101"/>
      <c r="D146" s="214"/>
      <c r="E146" s="184">
        <f t="shared" si="6"/>
        <v>0</v>
      </c>
      <c r="F146" s="194"/>
      <c r="G146" s="195"/>
      <c r="H146" s="195"/>
      <c r="I146" s="195"/>
    </row>
    <row r="147" spans="1:9" ht="15.75" customHeight="1" x14ac:dyDescent="0.3">
      <c r="B147" s="186"/>
      <c r="C147" s="101"/>
      <c r="D147" s="214"/>
      <c r="E147" s="184">
        <f t="shared" si="6"/>
        <v>0</v>
      </c>
      <c r="F147" s="194"/>
      <c r="G147" s="195"/>
      <c r="H147" s="195"/>
      <c r="I147" s="195"/>
    </row>
    <row r="148" spans="1:9" ht="15.75" customHeight="1" x14ac:dyDescent="0.3">
      <c r="B148" s="186"/>
      <c r="C148" s="101"/>
      <c r="D148" s="191"/>
      <c r="E148" s="184">
        <f t="shared" si="6"/>
        <v>0</v>
      </c>
      <c r="F148" s="194"/>
      <c r="G148" s="195"/>
      <c r="H148" s="195"/>
      <c r="I148" s="195"/>
    </row>
    <row r="149" spans="1:9" ht="15.75" customHeight="1" x14ac:dyDescent="0.3">
      <c r="B149" s="186"/>
      <c r="C149" s="101"/>
      <c r="D149" s="191"/>
      <c r="E149" s="184">
        <f t="shared" si="6"/>
        <v>0</v>
      </c>
      <c r="F149" s="194"/>
      <c r="G149" s="195"/>
      <c r="H149" s="195"/>
      <c r="I149" s="195"/>
    </row>
    <row r="150" spans="1:9" ht="15.75" customHeight="1" x14ac:dyDescent="0.3">
      <c r="B150" s="186"/>
      <c r="C150" s="101"/>
      <c r="D150" s="191"/>
      <c r="E150" s="184">
        <f t="shared" si="6"/>
        <v>0</v>
      </c>
      <c r="F150" s="194"/>
      <c r="G150" s="195"/>
      <c r="H150" s="195"/>
      <c r="I150" s="195"/>
    </row>
    <row r="151" spans="1:9" ht="15.75" customHeight="1" thickBot="1" x14ac:dyDescent="0.35">
      <c r="B151" s="89"/>
      <c r="C151" s="88"/>
      <c r="D151" s="91"/>
      <c r="E151" s="145">
        <f t="shared" si="6"/>
        <v>0</v>
      </c>
      <c r="F151" s="92"/>
      <c r="G151" s="93"/>
      <c r="H151" s="93"/>
      <c r="I151" s="93"/>
    </row>
    <row r="152" spans="1:9" ht="16.5" customHeight="1" thickTop="1" x14ac:dyDescent="0.3">
      <c r="B152" s="70" t="s">
        <v>33</v>
      </c>
      <c r="C152" s="70"/>
      <c r="D152" s="70"/>
      <c r="E152" s="153">
        <f>SUM(E143:E151)</f>
        <v>0</v>
      </c>
      <c r="F152" s="202"/>
      <c r="G152" s="202"/>
      <c r="H152" s="202"/>
      <c r="I152" s="202"/>
    </row>
    <row r="153" spans="1:9" x14ac:dyDescent="0.3">
      <c r="B153" s="6"/>
      <c r="C153" s="6"/>
      <c r="D153" s="6"/>
      <c r="E153" s="19"/>
      <c r="F153" s="19"/>
      <c r="G153" s="10"/>
    </row>
    <row r="154" spans="1:9" x14ac:dyDescent="0.3">
      <c r="B154" s="1"/>
      <c r="C154" s="1"/>
      <c r="D154" s="1"/>
      <c r="E154" s="1"/>
      <c r="F154" s="9"/>
      <c r="G154" s="10"/>
    </row>
    <row r="155" spans="1:9" ht="21" customHeight="1" x14ac:dyDescent="0.35">
      <c r="A155" s="133" t="str">
        <f>IF($A$16=0,"",IF(COUNTIFS($A$17:$A$27,B155)=1,1,"nvt"))</f>
        <v/>
      </c>
      <c r="B155" s="143" t="str">
        <f>B24</f>
        <v>Kosten derden</v>
      </c>
      <c r="C155" s="47"/>
      <c r="D155" s="1"/>
      <c r="E155" s="1"/>
      <c r="F155" s="9"/>
      <c r="G155" s="10"/>
    </row>
    <row r="156" spans="1:9" ht="18" customHeight="1" x14ac:dyDescent="0.25">
      <c r="B156" s="257" t="e">
        <f>IF(A155=1,VLOOKUP(B155,Alle_Kostensoorten[],2,FALSE),VLOOKUP(A155,Alle_Kostensoorten[],2,FALSE))</f>
        <v>#N/A</v>
      </c>
      <c r="C156" s="258"/>
      <c r="D156" s="258"/>
      <c r="E156" s="258"/>
      <c r="F156" s="258"/>
      <c r="G156" s="258"/>
      <c r="H156" s="258"/>
      <c r="I156" s="258"/>
    </row>
    <row r="157" spans="1:9" ht="9.75" customHeight="1" x14ac:dyDescent="0.3">
      <c r="B157" s="3"/>
      <c r="C157" s="1"/>
      <c r="D157" s="1"/>
      <c r="E157" s="1"/>
      <c r="F157" s="9"/>
      <c r="G157" s="10"/>
    </row>
    <row r="158" spans="1:9" ht="16.5" customHeight="1" thickBot="1" x14ac:dyDescent="0.35">
      <c r="B158" s="222" t="s">
        <v>32</v>
      </c>
      <c r="C158" s="224" t="s">
        <v>43</v>
      </c>
      <c r="D158" s="224" t="s">
        <v>46</v>
      </c>
      <c r="E158" s="223" t="s">
        <v>47</v>
      </c>
      <c r="F158" s="224" t="s">
        <v>31</v>
      </c>
      <c r="G158" s="223" t="s">
        <v>4</v>
      </c>
      <c r="H158" s="225"/>
      <c r="I158" s="225"/>
    </row>
    <row r="159" spans="1:9" ht="15.75" customHeight="1" thickTop="1" x14ac:dyDescent="0.3">
      <c r="B159" s="212"/>
      <c r="C159" s="213"/>
      <c r="D159" s="216"/>
      <c r="E159" s="214"/>
      <c r="F159" s="181">
        <f t="shared" ref="F159:F175" si="7">IF($A$155=1,$D159*$E159,0)</f>
        <v>0</v>
      </c>
      <c r="G159" s="217"/>
      <c r="H159" s="218"/>
      <c r="I159" s="218"/>
    </row>
    <row r="160" spans="1:9" ht="15.75" customHeight="1" x14ac:dyDescent="0.3">
      <c r="B160" s="186"/>
      <c r="C160" s="101"/>
      <c r="D160" s="189"/>
      <c r="E160" s="191"/>
      <c r="F160" s="184">
        <f t="shared" si="7"/>
        <v>0</v>
      </c>
      <c r="G160" s="192"/>
      <c r="H160" s="193"/>
      <c r="I160" s="193"/>
    </row>
    <row r="161" spans="2:9" ht="15.75" customHeight="1" x14ac:dyDescent="0.3">
      <c r="B161" s="186"/>
      <c r="C161" s="101"/>
      <c r="D161" s="189"/>
      <c r="E161" s="191"/>
      <c r="F161" s="184">
        <f t="shared" si="7"/>
        <v>0</v>
      </c>
      <c r="G161" s="192"/>
      <c r="H161" s="193"/>
      <c r="I161" s="193"/>
    </row>
    <row r="162" spans="2:9" ht="15.75" customHeight="1" x14ac:dyDescent="0.3">
      <c r="B162" s="186"/>
      <c r="C162" s="101"/>
      <c r="D162" s="189"/>
      <c r="E162" s="191"/>
      <c r="F162" s="184">
        <f t="shared" si="7"/>
        <v>0</v>
      </c>
      <c r="G162" s="192"/>
      <c r="H162" s="193"/>
      <c r="I162" s="193"/>
    </row>
    <row r="163" spans="2:9" ht="15.75" customHeight="1" x14ac:dyDescent="0.3">
      <c r="B163" s="186"/>
      <c r="C163" s="101"/>
      <c r="D163" s="189"/>
      <c r="E163" s="191"/>
      <c r="F163" s="184">
        <f t="shared" si="7"/>
        <v>0</v>
      </c>
      <c r="G163" s="192"/>
      <c r="H163" s="193"/>
      <c r="I163" s="193"/>
    </row>
    <row r="164" spans="2:9" ht="15.75" customHeight="1" x14ac:dyDescent="0.3">
      <c r="B164" s="186"/>
      <c r="C164" s="101"/>
      <c r="D164" s="189"/>
      <c r="E164" s="191"/>
      <c r="F164" s="184">
        <f t="shared" si="7"/>
        <v>0</v>
      </c>
      <c r="G164" s="192"/>
      <c r="H164" s="193"/>
      <c r="I164" s="193"/>
    </row>
    <row r="165" spans="2:9" ht="15.75" customHeight="1" x14ac:dyDescent="0.3">
      <c r="B165" s="186"/>
      <c r="C165" s="101"/>
      <c r="D165" s="189"/>
      <c r="E165" s="191"/>
      <c r="F165" s="184">
        <f t="shared" si="7"/>
        <v>0</v>
      </c>
      <c r="G165" s="192"/>
      <c r="H165" s="193"/>
      <c r="I165" s="193"/>
    </row>
    <row r="166" spans="2:9" ht="15.75" customHeight="1" x14ac:dyDescent="0.3">
      <c r="B166" s="186"/>
      <c r="C166" s="101"/>
      <c r="D166" s="189"/>
      <c r="E166" s="191"/>
      <c r="F166" s="184">
        <f t="shared" si="7"/>
        <v>0</v>
      </c>
      <c r="G166" s="192"/>
      <c r="H166" s="193"/>
      <c r="I166" s="193"/>
    </row>
    <row r="167" spans="2:9" ht="15.75" customHeight="1" x14ac:dyDescent="0.3">
      <c r="B167" s="186"/>
      <c r="C167" s="101"/>
      <c r="D167" s="189"/>
      <c r="E167" s="191"/>
      <c r="F167" s="184">
        <f t="shared" si="7"/>
        <v>0</v>
      </c>
      <c r="G167" s="192"/>
      <c r="H167" s="193"/>
      <c r="I167" s="193"/>
    </row>
    <row r="168" spans="2:9" ht="15.75" customHeight="1" x14ac:dyDescent="0.3">
      <c r="B168" s="186"/>
      <c r="C168" s="101"/>
      <c r="D168" s="189"/>
      <c r="E168" s="191"/>
      <c r="F168" s="184">
        <f t="shared" si="7"/>
        <v>0</v>
      </c>
      <c r="G168" s="192"/>
      <c r="H168" s="193"/>
      <c r="I168" s="193"/>
    </row>
    <row r="169" spans="2:9" ht="15.75" customHeight="1" x14ac:dyDescent="0.3">
      <c r="B169" s="186"/>
      <c r="C169" s="101"/>
      <c r="D169" s="189"/>
      <c r="E169" s="191"/>
      <c r="F169" s="184">
        <f t="shared" si="7"/>
        <v>0</v>
      </c>
      <c r="G169" s="192"/>
      <c r="H169" s="193"/>
      <c r="I169" s="193"/>
    </row>
    <row r="170" spans="2:9" ht="15.75" customHeight="1" x14ac:dyDescent="0.3">
      <c r="B170" s="186"/>
      <c r="C170" s="101"/>
      <c r="D170" s="189"/>
      <c r="E170" s="191"/>
      <c r="F170" s="184">
        <f t="shared" si="7"/>
        <v>0</v>
      </c>
      <c r="G170" s="192"/>
      <c r="H170" s="193"/>
      <c r="I170" s="193"/>
    </row>
    <row r="171" spans="2:9" ht="15.75" customHeight="1" x14ac:dyDescent="0.3">
      <c r="B171" s="186"/>
      <c r="C171" s="101"/>
      <c r="D171" s="189"/>
      <c r="E171" s="191"/>
      <c r="F171" s="184">
        <f t="shared" si="7"/>
        <v>0</v>
      </c>
      <c r="G171" s="192"/>
      <c r="H171" s="193"/>
      <c r="I171" s="193"/>
    </row>
    <row r="172" spans="2:9" ht="15.75" customHeight="1" x14ac:dyDescent="0.3">
      <c r="B172" s="186"/>
      <c r="C172" s="101"/>
      <c r="D172" s="189"/>
      <c r="E172" s="191"/>
      <c r="F172" s="184">
        <f t="shared" si="7"/>
        <v>0</v>
      </c>
      <c r="G172" s="192"/>
      <c r="H172" s="193"/>
      <c r="I172" s="193"/>
    </row>
    <row r="173" spans="2:9" ht="15.75" customHeight="1" x14ac:dyDescent="0.3">
      <c r="B173" s="186"/>
      <c r="C173" s="101"/>
      <c r="D173" s="189"/>
      <c r="E173" s="191"/>
      <c r="F173" s="184">
        <f t="shared" si="7"/>
        <v>0</v>
      </c>
      <c r="G173" s="192"/>
      <c r="H173" s="193"/>
      <c r="I173" s="193"/>
    </row>
    <row r="174" spans="2:9" ht="15.75" customHeight="1" x14ac:dyDescent="0.3">
      <c r="B174" s="186"/>
      <c r="C174" s="101"/>
      <c r="D174" s="189"/>
      <c r="E174" s="191"/>
      <c r="F174" s="184">
        <f t="shared" si="7"/>
        <v>0</v>
      </c>
      <c r="G174" s="192"/>
      <c r="H174" s="193"/>
      <c r="I174" s="193"/>
    </row>
    <row r="175" spans="2:9" ht="15.75" customHeight="1" thickBot="1" x14ac:dyDescent="0.35">
      <c r="B175" s="89"/>
      <c r="C175" s="88"/>
      <c r="D175" s="131"/>
      <c r="E175" s="91"/>
      <c r="F175" s="145">
        <f t="shared" si="7"/>
        <v>0</v>
      </c>
      <c r="G175" s="125"/>
      <c r="H175" s="126"/>
      <c r="I175" s="126"/>
    </row>
    <row r="176" spans="2:9" ht="16.149999999999999" customHeight="1" thickTop="1" x14ac:dyDescent="0.3">
      <c r="B176" s="70" t="s">
        <v>33</v>
      </c>
      <c r="C176" s="70"/>
      <c r="D176" s="70"/>
      <c r="E176" s="70"/>
      <c r="F176" s="153">
        <f>SUM(F159:F175)</f>
        <v>0</v>
      </c>
      <c r="G176" s="202"/>
      <c r="H176" s="202"/>
      <c r="I176" s="202"/>
    </row>
    <row r="177" spans="1:9" ht="16.149999999999999" customHeight="1" x14ac:dyDescent="0.3">
      <c r="B177" s="1"/>
      <c r="C177" s="4"/>
      <c r="D177" s="7"/>
      <c r="E177" s="7"/>
      <c r="F177" s="11"/>
    </row>
    <row r="178" spans="1:9" x14ac:dyDescent="0.3">
      <c r="B178" s="1"/>
      <c r="C178" s="1"/>
      <c r="D178" s="4"/>
      <c r="E178" s="13"/>
      <c r="F178" s="13"/>
      <c r="G178" s="9"/>
    </row>
    <row r="179" spans="1:9" ht="21" customHeight="1" x14ac:dyDescent="0.35">
      <c r="A179" s="133" t="str">
        <f>IF($A$16=0,"",IF(COUNTIFS($A$17:$A$27,B179)=1,1,"nvt"))</f>
        <v/>
      </c>
      <c r="B179" s="47" t="s">
        <v>48</v>
      </c>
      <c r="C179" s="47"/>
      <c r="D179" s="1"/>
      <c r="E179" s="1"/>
      <c r="F179" s="9"/>
      <c r="G179" s="8"/>
    </row>
    <row r="180" spans="1:9" ht="15" customHeight="1" x14ac:dyDescent="0.25">
      <c r="B180" s="257" t="e">
        <f>IF(A179=1,VLOOKUP(B179,Alle_Kostensoorten[],2,FALSE),VLOOKUP(A179,Alle_Kostensoorten[],2,FALSE))</f>
        <v>#N/A</v>
      </c>
      <c r="C180" s="258"/>
      <c r="D180" s="258"/>
      <c r="E180" s="258"/>
      <c r="F180" s="258"/>
      <c r="G180" s="258"/>
      <c r="H180" s="258"/>
      <c r="I180" s="258"/>
    </row>
    <row r="181" spans="1:9" ht="9.75" customHeight="1" x14ac:dyDescent="0.3">
      <c r="B181" s="3"/>
      <c r="C181" s="1"/>
      <c r="D181" s="1"/>
      <c r="E181" s="1"/>
      <c r="F181" s="9"/>
      <c r="G181" s="8"/>
    </row>
    <row r="182" spans="1:9" ht="48.75" customHeight="1" thickBot="1" x14ac:dyDescent="0.35">
      <c r="B182" s="222" t="s">
        <v>32</v>
      </c>
      <c r="C182" s="223" t="s">
        <v>49</v>
      </c>
      <c r="D182" s="223" t="s">
        <v>50</v>
      </c>
      <c r="E182" s="223" t="s">
        <v>51</v>
      </c>
      <c r="F182" s="223" t="s">
        <v>52</v>
      </c>
      <c r="G182" s="223" t="s">
        <v>53</v>
      </c>
      <c r="H182" s="223" t="s">
        <v>54</v>
      </c>
      <c r="I182" s="223" t="s">
        <v>31</v>
      </c>
    </row>
    <row r="183" spans="1:9" ht="15.75" customHeight="1" thickTop="1" x14ac:dyDescent="0.3">
      <c r="B183" s="212"/>
      <c r="C183" s="219"/>
      <c r="D183" s="220"/>
      <c r="E183" s="220"/>
      <c r="F183" s="216"/>
      <c r="G183" s="216"/>
      <c r="H183" s="221"/>
      <c r="I183" s="181">
        <f t="shared" ref="I183:I190" si="8">IFERROR(IF($A$179=1,(D183-E183)*(G183/F183)*H183,0),0)</f>
        <v>0</v>
      </c>
    </row>
    <row r="184" spans="1:9" ht="15.75" customHeight="1" x14ac:dyDescent="0.3">
      <c r="B184" s="186"/>
      <c r="C184" s="187"/>
      <c r="D184" s="188"/>
      <c r="E184" s="188"/>
      <c r="F184" s="189"/>
      <c r="G184" s="189"/>
      <c r="H184" s="190"/>
      <c r="I184" s="184">
        <f t="shared" si="8"/>
        <v>0</v>
      </c>
    </row>
    <row r="185" spans="1:9" ht="15.75" customHeight="1" x14ac:dyDescent="0.3">
      <c r="B185" s="186"/>
      <c r="C185" s="187"/>
      <c r="D185" s="188"/>
      <c r="E185" s="188"/>
      <c r="F185" s="189"/>
      <c r="G185" s="189"/>
      <c r="H185" s="190"/>
      <c r="I185" s="184">
        <f t="shared" si="8"/>
        <v>0</v>
      </c>
    </row>
    <row r="186" spans="1:9" ht="15.75" customHeight="1" x14ac:dyDescent="0.3">
      <c r="B186" s="186"/>
      <c r="C186" s="187"/>
      <c r="D186" s="188"/>
      <c r="E186" s="188"/>
      <c r="F186" s="189"/>
      <c r="G186" s="189"/>
      <c r="H186" s="190"/>
      <c r="I186" s="184">
        <f t="shared" si="8"/>
        <v>0</v>
      </c>
    </row>
    <row r="187" spans="1:9" ht="15.75" customHeight="1" x14ac:dyDescent="0.3">
      <c r="B187" s="186"/>
      <c r="C187" s="187"/>
      <c r="D187" s="188"/>
      <c r="E187" s="188"/>
      <c r="F187" s="189"/>
      <c r="G187" s="189"/>
      <c r="H187" s="190"/>
      <c r="I187" s="184">
        <f t="shared" si="8"/>
        <v>0</v>
      </c>
    </row>
    <row r="188" spans="1:9" ht="15.75" customHeight="1" x14ac:dyDescent="0.3">
      <c r="B188" s="186"/>
      <c r="C188" s="187"/>
      <c r="D188" s="188"/>
      <c r="E188" s="188"/>
      <c r="F188" s="189"/>
      <c r="G188" s="189"/>
      <c r="H188" s="190"/>
      <c r="I188" s="184">
        <f t="shared" si="8"/>
        <v>0</v>
      </c>
    </row>
    <row r="189" spans="1:9" ht="15.75" customHeight="1" x14ac:dyDescent="0.3">
      <c r="B189" s="186"/>
      <c r="C189" s="187"/>
      <c r="D189" s="188"/>
      <c r="E189" s="188"/>
      <c r="F189" s="189"/>
      <c r="G189" s="189"/>
      <c r="H189" s="190"/>
      <c r="I189" s="184">
        <f t="shared" si="8"/>
        <v>0</v>
      </c>
    </row>
    <row r="190" spans="1:9" ht="15.75" customHeight="1" thickBot="1" x14ac:dyDescent="0.35">
      <c r="B190" s="89"/>
      <c r="C190" s="94"/>
      <c r="D190" s="95"/>
      <c r="E190" s="95"/>
      <c r="F190" s="131"/>
      <c r="G190" s="131"/>
      <c r="H190" s="122"/>
      <c r="I190" s="145">
        <f t="shared" si="8"/>
        <v>0</v>
      </c>
    </row>
    <row r="191" spans="1:9" ht="16.5" customHeight="1" thickTop="1" x14ac:dyDescent="0.3">
      <c r="B191" s="70" t="s">
        <v>33</v>
      </c>
      <c r="C191" s="70"/>
      <c r="D191" s="70"/>
      <c r="E191" s="70"/>
      <c r="F191" s="70"/>
      <c r="G191" s="70"/>
      <c r="H191" s="202"/>
      <c r="I191" s="153">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customHeight="1" x14ac:dyDescent="0.35">
      <c r="A194" s="133" t="str">
        <f>IF($A$16=0,"",IF(COUNTIFS($A$17:$A$27,B194)=1,1,"nvt"))</f>
        <v/>
      </c>
      <c r="B194" s="143">
        <f>B25</f>
        <v>0</v>
      </c>
      <c r="C194" s="47"/>
      <c r="D194" s="47"/>
      <c r="E194" s="47"/>
      <c r="F194" s="9"/>
    </row>
    <row r="195" spans="1:8" ht="15" customHeight="1" x14ac:dyDescent="0.3">
      <c r="B195" s="257" t="e">
        <f>IF(A194=1,VLOOKUP(B194,Alle_Kostensoorten[],2,FALSE),VLOOKUP(A194,Alle_Kostensoorten[],2,FALSE))</f>
        <v>#N/A</v>
      </c>
      <c r="C195" s="258"/>
      <c r="D195" s="258"/>
      <c r="E195" s="258"/>
      <c r="F195" s="258"/>
      <c r="G195" s="258"/>
    </row>
    <row r="196" spans="1:8" ht="9.75" customHeight="1" x14ac:dyDescent="0.3">
      <c r="B196" s="3"/>
      <c r="C196" s="4"/>
      <c r="D196" s="12"/>
      <c r="E196" s="12"/>
      <c r="F196" s="9"/>
    </row>
    <row r="197" spans="1:8" ht="31.9" customHeight="1" thickBot="1" x14ac:dyDescent="0.35">
      <c r="B197" s="66" t="s">
        <v>32</v>
      </c>
      <c r="C197" s="68" t="s">
        <v>31</v>
      </c>
    </row>
    <row r="198" spans="1:8" ht="15.75" customHeight="1" thickTop="1" x14ac:dyDescent="0.3">
      <c r="B198" s="146" t="str">
        <f>Hulpblad!V2</f>
        <v xml:space="preserve"> </v>
      </c>
      <c r="C198" s="144">
        <f t="shared" ref="C198:C207" si="9">IF(AND($A$194=1,B198&lt;&gt;"",B198&lt;&gt;" "),SUMIFS($F$159:$F$175,$B$159:$B$175,$B198)*0.01,0)</f>
        <v>0</v>
      </c>
    </row>
    <row r="199" spans="1:8" ht="15.75" customHeight="1" x14ac:dyDescent="0.3">
      <c r="B199" s="147" t="str">
        <f>Hulpblad!V3</f>
        <v xml:space="preserve"> </v>
      </c>
      <c r="C199" s="145">
        <f t="shared" si="9"/>
        <v>0</v>
      </c>
    </row>
    <row r="200" spans="1:8" ht="15.75" customHeight="1" x14ac:dyDescent="0.3">
      <c r="B200" s="147" t="str">
        <f>Hulpblad!V4</f>
        <v xml:space="preserve"> </v>
      </c>
      <c r="C200" s="145">
        <f t="shared" si="9"/>
        <v>0</v>
      </c>
    </row>
    <row r="201" spans="1:8" ht="15.75" customHeight="1" x14ac:dyDescent="0.3">
      <c r="B201" s="147" t="str">
        <f>Hulpblad!V5</f>
        <v xml:space="preserve"> </v>
      </c>
      <c r="C201" s="145">
        <f t="shared" si="9"/>
        <v>0</v>
      </c>
    </row>
    <row r="202" spans="1:8" ht="15.75" customHeight="1" x14ac:dyDescent="0.3">
      <c r="B202" s="147" t="str">
        <f>Hulpblad!V6</f>
        <v xml:space="preserve"> </v>
      </c>
      <c r="C202" s="145">
        <f t="shared" si="9"/>
        <v>0</v>
      </c>
    </row>
    <row r="203" spans="1:8" ht="15.75" customHeight="1" x14ac:dyDescent="0.3">
      <c r="B203" s="147" t="str">
        <f>Hulpblad!V7</f>
        <v xml:space="preserve"> </v>
      </c>
      <c r="C203" s="145">
        <f t="shared" si="9"/>
        <v>0</v>
      </c>
    </row>
    <row r="204" spans="1:8" ht="15.75" customHeight="1" x14ac:dyDescent="0.3">
      <c r="B204" s="147" t="str">
        <f>Hulpblad!V8</f>
        <v xml:space="preserve"> </v>
      </c>
      <c r="C204" s="145">
        <f t="shared" si="9"/>
        <v>0</v>
      </c>
    </row>
    <row r="205" spans="1:8" ht="15.75" customHeight="1" x14ac:dyDescent="0.3">
      <c r="B205" s="147" t="str">
        <f>Hulpblad!V9</f>
        <v xml:space="preserve"> </v>
      </c>
      <c r="C205" s="145">
        <f t="shared" si="9"/>
        <v>0</v>
      </c>
    </row>
    <row r="206" spans="1:8" ht="15.75" customHeight="1" x14ac:dyDescent="0.3">
      <c r="B206" s="147" t="str">
        <f>Hulpblad!V10</f>
        <v xml:space="preserve"> </v>
      </c>
      <c r="C206" s="145">
        <f t="shared" si="9"/>
        <v>0</v>
      </c>
    </row>
    <row r="207" spans="1:8" ht="15.75" customHeight="1" thickBot="1" x14ac:dyDescent="0.35">
      <c r="B207" s="147" t="str">
        <f>Hulpblad!V11</f>
        <v xml:space="preserve"> </v>
      </c>
      <c r="C207" s="145">
        <f t="shared" si="9"/>
        <v>0</v>
      </c>
    </row>
    <row r="208" spans="1:8" ht="16.5" customHeight="1" thickTop="1" x14ac:dyDescent="0.3">
      <c r="B208" s="70" t="s">
        <v>33</v>
      </c>
      <c r="C208" s="153">
        <f>SUM(C198:C207)</f>
        <v>0</v>
      </c>
      <c r="D208" s="1"/>
      <c r="E208" s="1"/>
      <c r="F208" s="9"/>
      <c r="G208" s="10"/>
    </row>
    <row r="209" spans="1:7" x14ac:dyDescent="0.3">
      <c r="B209" s="3"/>
      <c r="C209" s="1"/>
      <c r="D209" s="1"/>
      <c r="E209" s="1"/>
      <c r="F209" s="9"/>
      <c r="G209" s="10"/>
    </row>
    <row r="210" spans="1:7" x14ac:dyDescent="0.3">
      <c r="B210" s="3"/>
      <c r="C210" s="1"/>
      <c r="D210" s="1"/>
      <c r="E210" s="1"/>
      <c r="F210" s="9"/>
      <c r="G210" s="10"/>
    </row>
    <row r="211" spans="1:7" ht="21" customHeight="1" x14ac:dyDescent="0.35">
      <c r="A211" s="133" t="str">
        <f>IF($A$16=0,"",IF(COUNTIFS($A$17:$A$27,B211)=1,1,"nvt"))</f>
        <v/>
      </c>
      <c r="B211" s="143">
        <f>B26</f>
        <v>0</v>
      </c>
      <c r="C211" s="47"/>
    </row>
    <row r="212" spans="1:7" ht="14.25" customHeight="1" x14ac:dyDescent="0.3">
      <c r="B212" s="257" t="e">
        <f>IF(A211="nvt",VLOOKUP(A211,Alle_Kostensoorten[],2,FALSE),VLOOKUP(B211,Alle_Kostensoorten[],2,FALSE))</f>
        <v>#N/A</v>
      </c>
      <c r="C212" s="258"/>
      <c r="D212" s="258"/>
      <c r="E212" s="258"/>
    </row>
    <row r="213" spans="1:7" ht="9" customHeight="1" x14ac:dyDescent="0.3">
      <c r="B213" s="3"/>
      <c r="C213" s="4"/>
    </row>
    <row r="214" spans="1:7" ht="16.5" customHeight="1" thickBot="1" x14ac:dyDescent="0.35">
      <c r="B214" s="175" t="s">
        <v>32</v>
      </c>
      <c r="C214" s="123" t="s">
        <v>36</v>
      </c>
      <c r="D214" s="123" t="s">
        <v>37</v>
      </c>
      <c r="E214" s="173" t="s">
        <v>31</v>
      </c>
    </row>
    <row r="215" spans="1:7" ht="15.75" customHeight="1" thickTop="1" x14ac:dyDescent="0.3">
      <c r="B215" s="230"/>
      <c r="C215" s="213"/>
      <c r="D215" s="216"/>
      <c r="E215" s="181">
        <f t="shared" ref="E215:E230" si="10">IF($A$211=1,$D215*73,0)</f>
        <v>0</v>
      </c>
    </row>
    <row r="216" spans="1:7" ht="15.75" customHeight="1" x14ac:dyDescent="0.3">
      <c r="B216" s="199"/>
      <c r="C216" s="101"/>
      <c r="D216" s="216"/>
      <c r="E216" s="184">
        <f t="shared" si="10"/>
        <v>0</v>
      </c>
    </row>
    <row r="217" spans="1:7" ht="15.75" customHeight="1" x14ac:dyDescent="0.3">
      <c r="B217" s="199"/>
      <c r="C217" s="101"/>
      <c r="D217" s="216"/>
      <c r="E217" s="184">
        <f t="shared" si="10"/>
        <v>0</v>
      </c>
    </row>
    <row r="218" spans="1:7" ht="15.75" customHeight="1" x14ac:dyDescent="0.3">
      <c r="B218" s="199"/>
      <c r="C218" s="101"/>
      <c r="D218" s="216"/>
      <c r="E218" s="184">
        <f t="shared" si="10"/>
        <v>0</v>
      </c>
    </row>
    <row r="219" spans="1:7" ht="15.75" customHeight="1" x14ac:dyDescent="0.3">
      <c r="B219" s="199"/>
      <c r="C219" s="101"/>
      <c r="D219" s="216"/>
      <c r="E219" s="184">
        <f t="shared" si="10"/>
        <v>0</v>
      </c>
    </row>
    <row r="220" spans="1:7" ht="15.75" customHeight="1" x14ac:dyDescent="0.3">
      <c r="B220" s="199"/>
      <c r="C220" s="101"/>
      <c r="D220" s="216"/>
      <c r="E220" s="184">
        <f t="shared" si="10"/>
        <v>0</v>
      </c>
    </row>
    <row r="221" spans="1:7" ht="15.75" customHeight="1" x14ac:dyDescent="0.3">
      <c r="B221" s="199"/>
      <c r="C221" s="101"/>
      <c r="D221" s="189"/>
      <c r="E221" s="184">
        <f t="shared" si="10"/>
        <v>0</v>
      </c>
    </row>
    <row r="222" spans="1:7" ht="15.75" customHeight="1" x14ac:dyDescent="0.3">
      <c r="B222" s="199"/>
      <c r="C222" s="101"/>
      <c r="D222" s="189"/>
      <c r="E222" s="184">
        <f t="shared" si="10"/>
        <v>0</v>
      </c>
    </row>
    <row r="223" spans="1:7" ht="15.75" customHeight="1" x14ac:dyDescent="0.3">
      <c r="B223" s="199"/>
      <c r="C223" s="101"/>
      <c r="D223" s="189"/>
      <c r="E223" s="184">
        <f t="shared" si="10"/>
        <v>0</v>
      </c>
    </row>
    <row r="224" spans="1:7" ht="15.75" customHeight="1" x14ac:dyDescent="0.3">
      <c r="B224" s="199"/>
      <c r="C224" s="101"/>
      <c r="D224" s="189"/>
      <c r="E224" s="184">
        <f t="shared" si="10"/>
        <v>0</v>
      </c>
    </row>
    <row r="225" spans="1:7" ht="15.75" customHeight="1" x14ac:dyDescent="0.3">
      <c r="B225" s="199"/>
      <c r="C225" s="101"/>
      <c r="D225" s="189"/>
      <c r="E225" s="184">
        <f t="shared" si="10"/>
        <v>0</v>
      </c>
    </row>
    <row r="226" spans="1:7" ht="15.75" customHeight="1" x14ac:dyDescent="0.3">
      <c r="B226" s="199"/>
      <c r="C226" s="101"/>
      <c r="D226" s="189"/>
      <c r="E226" s="184">
        <f t="shared" si="10"/>
        <v>0</v>
      </c>
    </row>
    <row r="227" spans="1:7" ht="15.75" customHeight="1" x14ac:dyDescent="0.3">
      <c r="B227" s="199"/>
      <c r="C227" s="101"/>
      <c r="D227" s="189"/>
      <c r="E227" s="184">
        <f t="shared" si="10"/>
        <v>0</v>
      </c>
    </row>
    <row r="228" spans="1:7" ht="15.75" customHeight="1" x14ac:dyDescent="0.3">
      <c r="B228" s="199"/>
      <c r="C228" s="101"/>
      <c r="D228" s="189"/>
      <c r="E228" s="184">
        <f t="shared" si="10"/>
        <v>0</v>
      </c>
    </row>
    <row r="229" spans="1:7" ht="15.75" customHeight="1" x14ac:dyDescent="0.3">
      <c r="B229" s="199"/>
      <c r="C229" s="101"/>
      <c r="D229" s="189"/>
      <c r="E229" s="184">
        <f t="shared" si="10"/>
        <v>0</v>
      </c>
    </row>
    <row r="230" spans="1:7" ht="15.75" customHeight="1" thickBot="1" x14ac:dyDescent="0.35">
      <c r="B230" s="87"/>
      <c r="C230" s="88"/>
      <c r="D230" s="131"/>
      <c r="E230" s="145">
        <f t="shared" si="10"/>
        <v>0</v>
      </c>
    </row>
    <row r="231" spans="1:7" ht="16.5" customHeight="1" thickTop="1" x14ac:dyDescent="0.3">
      <c r="B231" s="200" t="s">
        <v>33</v>
      </c>
      <c r="C231" s="200"/>
      <c r="D231" s="201"/>
      <c r="E231" s="153">
        <f>SUM(E215:E230)</f>
        <v>0</v>
      </c>
      <c r="F231" s="8"/>
    </row>
    <row r="232" spans="1:7" x14ac:dyDescent="0.3">
      <c r="B232" s="1"/>
      <c r="C232" s="1"/>
      <c r="D232" s="1"/>
      <c r="E232" s="1"/>
      <c r="F232" s="7"/>
      <c r="G232" s="8"/>
    </row>
    <row r="233" spans="1:7" x14ac:dyDescent="0.3">
      <c r="B233" s="1"/>
      <c r="C233" s="1"/>
      <c r="D233" s="1"/>
      <c r="E233" s="1"/>
      <c r="F233" s="7"/>
      <c r="G233" s="8"/>
    </row>
    <row r="234" spans="1:7" ht="21" customHeight="1" x14ac:dyDescent="0.35">
      <c r="A234" s="133" t="str">
        <f>IF($A$16=0,"",IF(COUNTIFS($A$17:$A$27,B234)=1,1,"nvt"))</f>
        <v/>
      </c>
      <c r="B234" s="143">
        <f>B27</f>
        <v>0</v>
      </c>
      <c r="C234" s="47"/>
      <c r="D234" s="1"/>
      <c r="E234" s="1"/>
      <c r="F234" s="7"/>
      <c r="G234" s="8"/>
    </row>
    <row r="235" spans="1:7" ht="14.25" customHeight="1" x14ac:dyDescent="0.3">
      <c r="B235" s="257" t="e">
        <f>IF(A234="nvt",VLOOKUP(A234,Alle_Kostensoorten[],2,FALSE),VLOOKUP(B234,Alle_Kostensoorten[],2,FALSE))</f>
        <v>#N/A</v>
      </c>
      <c r="C235" s="258"/>
      <c r="D235" s="258"/>
      <c r="E235" s="258"/>
      <c r="F235" s="258"/>
    </row>
    <row r="236" spans="1:7" ht="9.75" customHeight="1" x14ac:dyDescent="0.3">
      <c r="B236" s="1"/>
      <c r="C236" s="1"/>
      <c r="D236" s="1"/>
      <c r="E236" s="1"/>
      <c r="F236" s="7"/>
      <c r="G236" s="8"/>
    </row>
    <row r="237" spans="1:7" ht="45.75" customHeight="1" thickBot="1" x14ac:dyDescent="0.35">
      <c r="B237" s="175" t="s">
        <v>32</v>
      </c>
      <c r="C237" s="123" t="s">
        <v>36</v>
      </c>
      <c r="D237" s="123" t="s">
        <v>39</v>
      </c>
      <c r="E237" s="123" t="s">
        <v>40</v>
      </c>
      <c r="F237" s="173" t="s">
        <v>31</v>
      </c>
    </row>
    <row r="238" spans="1:7" ht="15.75" customHeight="1" thickTop="1" x14ac:dyDescent="0.3">
      <c r="B238" s="212"/>
      <c r="C238" s="213"/>
      <c r="D238" s="216"/>
      <c r="E238" s="221"/>
      <c r="F238" s="181">
        <f t="shared" ref="F238:F252" si="11">IF($A$234=1,$D238*$E238*10400,0)</f>
        <v>0</v>
      </c>
    </row>
    <row r="239" spans="1:7" ht="15.75" customHeight="1" x14ac:dyDescent="0.3">
      <c r="B239" s="186"/>
      <c r="C239" s="101"/>
      <c r="D239" s="216"/>
      <c r="E239" s="190"/>
      <c r="F239" s="184">
        <f t="shared" si="11"/>
        <v>0</v>
      </c>
    </row>
    <row r="240" spans="1:7" ht="15.75" customHeight="1" x14ac:dyDescent="0.3">
      <c r="B240" s="186"/>
      <c r="C240" s="101"/>
      <c r="D240" s="216"/>
      <c r="E240" s="190"/>
      <c r="F240" s="184">
        <f t="shared" si="11"/>
        <v>0</v>
      </c>
    </row>
    <row r="241" spans="2:9" ht="15.75" customHeight="1" x14ac:dyDescent="0.3">
      <c r="B241" s="186"/>
      <c r="C241" s="101"/>
      <c r="D241" s="216"/>
      <c r="E241" s="190"/>
      <c r="F241" s="184">
        <f t="shared" si="11"/>
        <v>0</v>
      </c>
    </row>
    <row r="242" spans="2:9" ht="15.75" customHeight="1" x14ac:dyDescent="0.3">
      <c r="B242" s="186"/>
      <c r="C242" s="101"/>
      <c r="D242" s="216"/>
      <c r="E242" s="190"/>
      <c r="F242" s="184">
        <f t="shared" si="11"/>
        <v>0</v>
      </c>
    </row>
    <row r="243" spans="2:9" ht="15.75" customHeight="1" x14ac:dyDescent="0.3">
      <c r="B243" s="186"/>
      <c r="C243" s="101"/>
      <c r="D243" s="189"/>
      <c r="E243" s="190"/>
      <c r="F243" s="184">
        <f t="shared" si="11"/>
        <v>0</v>
      </c>
    </row>
    <row r="244" spans="2:9" ht="15.75" customHeight="1" x14ac:dyDescent="0.3">
      <c r="B244" s="186"/>
      <c r="C244" s="101"/>
      <c r="D244" s="189"/>
      <c r="E244" s="190"/>
      <c r="F244" s="184">
        <f t="shared" si="11"/>
        <v>0</v>
      </c>
    </row>
    <row r="245" spans="2:9" ht="15.75" customHeight="1" x14ac:dyDescent="0.3">
      <c r="B245" s="186"/>
      <c r="C245" s="101"/>
      <c r="D245" s="189"/>
      <c r="E245" s="190"/>
      <c r="F245" s="184">
        <f t="shared" si="11"/>
        <v>0</v>
      </c>
    </row>
    <row r="246" spans="2:9" ht="15.75" customHeight="1" x14ac:dyDescent="0.3">
      <c r="B246" s="186"/>
      <c r="C246" s="101"/>
      <c r="D246" s="189"/>
      <c r="E246" s="190"/>
      <c r="F246" s="184">
        <f t="shared" si="11"/>
        <v>0</v>
      </c>
    </row>
    <row r="247" spans="2:9" ht="15.75" customHeight="1" x14ac:dyDescent="0.3">
      <c r="B247" s="186"/>
      <c r="C247" s="101"/>
      <c r="D247" s="189"/>
      <c r="E247" s="190"/>
      <c r="F247" s="184">
        <f t="shared" si="11"/>
        <v>0</v>
      </c>
    </row>
    <row r="248" spans="2:9" ht="15.75" customHeight="1" x14ac:dyDescent="0.3">
      <c r="B248" s="186"/>
      <c r="C248" s="101"/>
      <c r="D248" s="189"/>
      <c r="E248" s="190"/>
      <c r="F248" s="184">
        <f t="shared" si="11"/>
        <v>0</v>
      </c>
    </row>
    <row r="249" spans="2:9" ht="15.75" customHeight="1" x14ac:dyDescent="0.3">
      <c r="B249" s="186"/>
      <c r="C249" s="101"/>
      <c r="D249" s="189"/>
      <c r="E249" s="190"/>
      <c r="F249" s="184">
        <f t="shared" si="11"/>
        <v>0</v>
      </c>
    </row>
    <row r="250" spans="2:9" ht="15.75" customHeight="1" x14ac:dyDescent="0.3">
      <c r="B250" s="186"/>
      <c r="C250" s="101"/>
      <c r="D250" s="189"/>
      <c r="E250" s="190"/>
      <c r="F250" s="184">
        <f t="shared" si="11"/>
        <v>0</v>
      </c>
    </row>
    <row r="251" spans="2:9" ht="15.75" customHeight="1" x14ac:dyDescent="0.3">
      <c r="B251" s="186"/>
      <c r="C251" s="101"/>
      <c r="D251" s="189"/>
      <c r="E251" s="190"/>
      <c r="F251" s="184">
        <f t="shared" si="11"/>
        <v>0</v>
      </c>
    </row>
    <row r="252" spans="2:9" ht="15.75" customHeight="1" thickBot="1" x14ac:dyDescent="0.35">
      <c r="B252" s="89"/>
      <c r="C252" s="196"/>
      <c r="D252" s="197"/>
      <c r="E252" s="198"/>
      <c r="F252" s="145">
        <f t="shared" si="11"/>
        <v>0</v>
      </c>
    </row>
    <row r="253" spans="2:9" ht="16.5" customHeight="1" thickTop="1" x14ac:dyDescent="0.3">
      <c r="B253" s="200" t="s">
        <v>33</v>
      </c>
      <c r="C253" s="200"/>
      <c r="D253" s="201"/>
      <c r="E253" s="200"/>
      <c r="F253" s="153">
        <f>SUM(F238:F252)</f>
        <v>0</v>
      </c>
    </row>
    <row r="254" spans="2:9" x14ac:dyDescent="0.3">
      <c r="B254" s="3"/>
      <c r="C254" s="1"/>
      <c r="D254" s="1"/>
      <c r="E254" s="1"/>
      <c r="F254" s="9"/>
      <c r="G254" s="10"/>
    </row>
    <row r="255" spans="2:9" ht="16.5" customHeight="1" thickBot="1" x14ac:dyDescent="0.35">
      <c r="B255" s="37"/>
      <c r="C255" s="38"/>
      <c r="D255" s="38"/>
      <c r="E255" s="38"/>
      <c r="F255" s="39"/>
      <c r="G255" s="40"/>
      <c r="H255" s="40"/>
      <c r="I255" s="40"/>
    </row>
    <row r="256" spans="2:9" ht="7.5" customHeight="1" thickTop="1" x14ac:dyDescent="0.3">
      <c r="B256" s="3"/>
      <c r="C256" s="1"/>
      <c r="D256" s="1"/>
      <c r="E256" s="1"/>
      <c r="F256" s="9"/>
      <c r="G256" s="10"/>
    </row>
    <row r="257" spans="2:9" ht="23.25" customHeight="1" x14ac:dyDescent="0.3">
      <c r="B257" s="261" t="s">
        <v>55</v>
      </c>
      <c r="C257" s="255"/>
      <c r="D257" s="255"/>
      <c r="E257" s="255"/>
      <c r="F257" s="255"/>
      <c r="G257" s="255"/>
      <c r="H257" s="255"/>
    </row>
    <row r="258" spans="2:9" x14ac:dyDescent="0.3">
      <c r="B258" s="3"/>
      <c r="C258" s="1"/>
      <c r="D258" s="1"/>
      <c r="E258" s="1"/>
      <c r="F258" s="9"/>
      <c r="G258" s="10"/>
    </row>
    <row r="259" spans="2:9" ht="21" customHeight="1" x14ac:dyDescent="0.35">
      <c r="B259" s="47" t="s">
        <v>56</v>
      </c>
      <c r="C259" s="10"/>
      <c r="D259" s="10"/>
      <c r="E259" s="10"/>
      <c r="F259" s="9"/>
      <c r="G259" s="10"/>
    </row>
    <row r="260" spans="2:9" ht="153.75" customHeight="1" x14ac:dyDescent="0.3">
      <c r="B260" s="254" t="s">
        <v>57</v>
      </c>
      <c r="C260" s="255"/>
      <c r="D260" s="255"/>
      <c r="E260" s="255"/>
      <c r="F260" s="255"/>
      <c r="G260" s="255"/>
      <c r="H260" s="255"/>
      <c r="I260" s="256"/>
    </row>
    <row r="261" spans="2:9" x14ac:dyDescent="0.3">
      <c r="B261" s="3"/>
      <c r="C261" s="10"/>
      <c r="D261" s="10"/>
      <c r="E261" s="10"/>
      <c r="F261" s="9"/>
      <c r="G261" s="10"/>
    </row>
    <row r="262" spans="2:9" ht="15.6" customHeight="1" thickBot="1" x14ac:dyDescent="0.35">
      <c r="B262" s="48" t="s">
        <v>58</v>
      </c>
      <c r="C262" s="49" t="s">
        <v>44</v>
      </c>
      <c r="D262" s="49" t="s">
        <v>59</v>
      </c>
      <c r="E262" s="129" t="s">
        <v>60</v>
      </c>
      <c r="F262" s="128"/>
      <c r="G262" s="128"/>
      <c r="H262" s="128"/>
      <c r="I262" s="128"/>
    </row>
    <row r="263" spans="2:9" ht="15.75" customHeight="1" thickTop="1" x14ac:dyDescent="0.3">
      <c r="B263" s="54" t="s">
        <v>61</v>
      </c>
      <c r="C263" s="96"/>
      <c r="D263" s="148">
        <f t="shared" ref="D263:D268" si="12">IFERROR(C263/$C$270,0)</f>
        <v>0</v>
      </c>
      <c r="E263" s="98"/>
      <c r="F263" s="99"/>
      <c r="G263" s="99"/>
      <c r="H263" s="99"/>
      <c r="I263" s="100"/>
    </row>
    <row r="264" spans="2:9" ht="15.75" customHeight="1" x14ac:dyDescent="0.3">
      <c r="B264" s="54" t="s">
        <v>62</v>
      </c>
      <c r="C264" s="96"/>
      <c r="D264" s="148">
        <f t="shared" si="12"/>
        <v>0</v>
      </c>
      <c r="E264" s="101"/>
      <c r="F264" s="102"/>
      <c r="G264" s="102"/>
      <c r="H264" s="102"/>
      <c r="I264" s="103"/>
    </row>
    <row r="265" spans="2:9" ht="15.75" customHeight="1" x14ac:dyDescent="0.3">
      <c r="B265" s="54" t="s">
        <v>63</v>
      </c>
      <c r="C265" s="96"/>
      <c r="D265" s="148">
        <f t="shared" si="12"/>
        <v>0</v>
      </c>
      <c r="E265" s="101"/>
      <c r="F265" s="102"/>
      <c r="G265" s="102"/>
      <c r="H265" s="102"/>
      <c r="I265" s="103"/>
    </row>
    <row r="266" spans="2:9" ht="15.75" customHeight="1" x14ac:dyDescent="0.3">
      <c r="B266" s="54" t="s">
        <v>64</v>
      </c>
      <c r="C266" s="96"/>
      <c r="D266" s="148">
        <f t="shared" si="12"/>
        <v>0</v>
      </c>
      <c r="E266" s="101"/>
      <c r="F266" s="102"/>
      <c r="G266" s="102"/>
      <c r="H266" s="102"/>
      <c r="I266" s="103"/>
    </row>
    <row r="267" spans="2:9" ht="15.75" customHeight="1" thickBot="1" x14ac:dyDescent="0.35">
      <c r="B267" s="55" t="s">
        <v>65</v>
      </c>
      <c r="C267" s="97"/>
      <c r="D267" s="149">
        <f t="shared" si="12"/>
        <v>0</v>
      </c>
      <c r="E267" s="104"/>
      <c r="F267" s="105"/>
      <c r="G267" s="105"/>
      <c r="H267" s="105"/>
      <c r="I267" s="106"/>
    </row>
    <row r="268" spans="2:9" ht="17.25" customHeight="1" thickTop="1" thickBot="1" x14ac:dyDescent="0.35">
      <c r="B268" s="71" t="s">
        <v>66</v>
      </c>
      <c r="C268" s="150">
        <f>SUM(C263:C267)</f>
        <v>0</v>
      </c>
      <c r="D268" s="151">
        <f t="shared" si="12"/>
        <v>0</v>
      </c>
      <c r="E268" s="74"/>
      <c r="F268" s="74"/>
      <c r="G268" s="74"/>
      <c r="H268" s="71"/>
      <c r="I268" s="75"/>
    </row>
    <row r="269" spans="2:9" ht="13.5" customHeight="1" thickTop="1" x14ac:dyDescent="0.3">
      <c r="B269" s="10"/>
      <c r="C269" s="10"/>
      <c r="D269" s="10"/>
      <c r="E269" s="10"/>
      <c r="F269" s="9"/>
      <c r="G269" s="10"/>
    </row>
    <row r="270" spans="2:9" ht="16.5" customHeight="1" thickBot="1" x14ac:dyDescent="0.35">
      <c r="B270" s="48" t="s">
        <v>31</v>
      </c>
      <c r="C270" s="152">
        <f>D28</f>
        <v>0</v>
      </c>
      <c r="D270" s="10"/>
      <c r="E270" s="10"/>
      <c r="F270" s="9"/>
      <c r="G270" s="10"/>
    </row>
    <row r="271" spans="2:9" ht="16.5" customHeight="1" thickTop="1" x14ac:dyDescent="0.3">
      <c r="B271" s="3"/>
      <c r="C271" s="1"/>
      <c r="D271" s="1"/>
      <c r="E271" s="1"/>
      <c r="F271" s="9"/>
      <c r="G271" s="10"/>
    </row>
    <row r="272" spans="2:9" ht="16.5" customHeight="1" thickBot="1" x14ac:dyDescent="0.35">
      <c r="B272" s="48" t="s">
        <v>67</v>
      </c>
      <c r="C272" s="152" t="str">
        <f>IF(ROUND(C268,2)-ROUND(C270,2)=0,"JA",C268-C270)</f>
        <v>JA</v>
      </c>
      <c r="D272" s="1"/>
      <c r="E272" s="1"/>
      <c r="F272" s="9"/>
      <c r="G272" s="10"/>
    </row>
    <row r="273" spans="2:9" ht="17.25" customHeight="1" thickTop="1" thickBot="1" x14ac:dyDescent="0.35">
      <c r="B273" s="41"/>
      <c r="C273" s="42"/>
      <c r="D273" s="43"/>
      <c r="E273" s="43"/>
      <c r="F273" s="43"/>
      <c r="G273" s="43"/>
      <c r="H273" s="43"/>
      <c r="I273" s="43"/>
    </row>
    <row r="274" spans="2:9" ht="6.75" customHeight="1" thickTop="1" x14ac:dyDescent="0.3">
      <c r="B274" s="15"/>
      <c r="C274" s="16"/>
    </row>
    <row r="275" spans="2:9" ht="23.25" customHeight="1" x14ac:dyDescent="0.3">
      <c r="B275" s="261" t="s">
        <v>68</v>
      </c>
      <c r="C275" s="255"/>
      <c r="D275" s="255"/>
      <c r="E275" s="255"/>
      <c r="F275" s="255"/>
      <c r="G275" s="255"/>
      <c r="H275" s="255"/>
    </row>
    <row r="276" spans="2:9" ht="15" customHeight="1" x14ac:dyDescent="0.3">
      <c r="B276" s="10"/>
      <c r="G276" s="10"/>
    </row>
    <row r="277" spans="2:9" ht="21" customHeight="1" x14ac:dyDescent="0.35">
      <c r="B277" s="47" t="s">
        <v>69</v>
      </c>
      <c r="C277" s="47"/>
      <c r="G277" s="10"/>
    </row>
    <row r="278" spans="2:9" ht="195" customHeight="1" x14ac:dyDescent="0.3">
      <c r="B278" s="254" t="s">
        <v>70</v>
      </c>
      <c r="C278" s="255"/>
      <c r="D278" s="255"/>
      <c r="E278" s="255"/>
      <c r="F278" s="255"/>
      <c r="G278" s="255"/>
      <c r="H278" s="255"/>
      <c r="I278" s="256"/>
    </row>
    <row r="279" spans="2:9" ht="15" customHeight="1" x14ac:dyDescent="0.3">
      <c r="B279" s="10"/>
      <c r="G279" s="10"/>
    </row>
    <row r="280" spans="2:9" ht="16.5" customHeight="1" thickBot="1" x14ac:dyDescent="0.35">
      <c r="B280" s="124" t="s">
        <v>32</v>
      </c>
      <c r="C280" s="173" t="s">
        <v>71</v>
      </c>
      <c r="D280" s="173" t="s">
        <v>72</v>
      </c>
      <c r="E280" s="123" t="s">
        <v>31</v>
      </c>
      <c r="F280" s="174" t="s">
        <v>73</v>
      </c>
      <c r="G280" s="173" t="s">
        <v>60</v>
      </c>
      <c r="H280" s="175"/>
      <c r="I280" s="175"/>
    </row>
    <row r="281" spans="2:9" ht="15.75" customHeight="1" thickTop="1" x14ac:dyDescent="0.3">
      <c r="B281" s="176" t="str">
        <f>Hulpblad!V2</f>
        <v xml:space="preserve"> </v>
      </c>
      <c r="C281" s="237"/>
      <c r="D281" s="180"/>
      <c r="E281" s="181">
        <f t="shared" ref="E281:E290" si="13">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81">
        <f t="shared" ref="F281:F290" si="14">E281*D281</f>
        <v>0</v>
      </c>
      <c r="G281" s="182"/>
      <c r="H281" s="177"/>
      <c r="I281" s="177"/>
    </row>
    <row r="282" spans="2:9" ht="15.75" customHeight="1" x14ac:dyDescent="0.3">
      <c r="B282" s="178" t="str">
        <f>Hulpblad!V3</f>
        <v xml:space="preserve"> </v>
      </c>
      <c r="C282" s="238"/>
      <c r="D282" s="183"/>
      <c r="E282" s="184">
        <f t="shared" si="13"/>
        <v>0</v>
      </c>
      <c r="F282" s="184">
        <f t="shared" si="14"/>
        <v>0</v>
      </c>
      <c r="G282" s="185"/>
      <c r="H282" s="179"/>
      <c r="I282" s="179"/>
    </row>
    <row r="283" spans="2:9" ht="15.75" customHeight="1" x14ac:dyDescent="0.3">
      <c r="B283" s="178" t="str">
        <f>Hulpblad!V4</f>
        <v xml:space="preserve"> </v>
      </c>
      <c r="C283" s="239"/>
      <c r="D283" s="183"/>
      <c r="E283" s="184">
        <f t="shared" si="13"/>
        <v>0</v>
      </c>
      <c r="F283" s="184">
        <f t="shared" si="14"/>
        <v>0</v>
      </c>
      <c r="G283" s="185"/>
      <c r="H283" s="179"/>
      <c r="I283" s="179"/>
    </row>
    <row r="284" spans="2:9" ht="15.75" customHeight="1" x14ac:dyDescent="0.3">
      <c r="B284" s="178" t="str">
        <f>Hulpblad!V5</f>
        <v xml:space="preserve"> </v>
      </c>
      <c r="C284" s="239"/>
      <c r="D284" s="183"/>
      <c r="E284" s="184">
        <f t="shared" si="13"/>
        <v>0</v>
      </c>
      <c r="F284" s="184">
        <f t="shared" si="14"/>
        <v>0</v>
      </c>
      <c r="G284" s="185"/>
      <c r="H284" s="179"/>
      <c r="I284" s="179"/>
    </row>
    <row r="285" spans="2:9" ht="15.75" customHeight="1" x14ac:dyDescent="0.3">
      <c r="B285" s="178" t="str">
        <f>Hulpblad!V6</f>
        <v xml:space="preserve"> </v>
      </c>
      <c r="C285" s="238"/>
      <c r="D285" s="183"/>
      <c r="E285" s="184">
        <f t="shared" si="13"/>
        <v>0</v>
      </c>
      <c r="F285" s="184">
        <f t="shared" si="14"/>
        <v>0</v>
      </c>
      <c r="G285" s="185"/>
      <c r="H285" s="179"/>
      <c r="I285" s="179"/>
    </row>
    <row r="286" spans="2:9" ht="15.75" customHeight="1" x14ac:dyDescent="0.3">
      <c r="B286" s="178" t="str">
        <f>Hulpblad!V7</f>
        <v xml:space="preserve"> </v>
      </c>
      <c r="C286" s="238"/>
      <c r="D286" s="183"/>
      <c r="E286" s="184">
        <f t="shared" si="13"/>
        <v>0</v>
      </c>
      <c r="F286" s="184">
        <f t="shared" si="14"/>
        <v>0</v>
      </c>
      <c r="G286" s="185"/>
      <c r="H286" s="179"/>
      <c r="I286" s="179"/>
    </row>
    <row r="287" spans="2:9" ht="15.75" customHeight="1" x14ac:dyDescent="0.3">
      <c r="B287" s="178" t="str">
        <f>Hulpblad!V8</f>
        <v xml:space="preserve"> </v>
      </c>
      <c r="C287" s="238"/>
      <c r="D287" s="183"/>
      <c r="E287" s="184">
        <f t="shared" si="13"/>
        <v>0</v>
      </c>
      <c r="F287" s="184">
        <f t="shared" si="14"/>
        <v>0</v>
      </c>
      <c r="G287" s="185"/>
      <c r="H287" s="179"/>
      <c r="I287" s="179"/>
    </row>
    <row r="288" spans="2:9" ht="15.75" customHeight="1" x14ac:dyDescent="0.3">
      <c r="B288" s="178" t="str">
        <f>Hulpblad!V9</f>
        <v xml:space="preserve"> </v>
      </c>
      <c r="C288" s="239"/>
      <c r="D288" s="183"/>
      <c r="E288" s="184">
        <f t="shared" si="13"/>
        <v>0</v>
      </c>
      <c r="F288" s="184">
        <f t="shared" si="14"/>
        <v>0</v>
      </c>
      <c r="G288" s="185"/>
      <c r="H288" s="179"/>
      <c r="I288" s="179"/>
    </row>
    <row r="289" spans="2:9" ht="15.75" customHeight="1" x14ac:dyDescent="0.3">
      <c r="B289" s="178" t="str">
        <f>Hulpblad!V10</f>
        <v xml:space="preserve"> </v>
      </c>
      <c r="C289" s="239"/>
      <c r="D289" s="183"/>
      <c r="E289" s="184">
        <f t="shared" si="13"/>
        <v>0</v>
      </c>
      <c r="F289" s="184">
        <f t="shared" si="14"/>
        <v>0</v>
      </c>
      <c r="G289" s="185"/>
      <c r="H289" s="179"/>
      <c r="I289" s="179"/>
    </row>
    <row r="290" spans="2:9" ht="15.75" customHeight="1" thickBot="1" x14ac:dyDescent="0.35">
      <c r="B290" s="154" t="str">
        <f>Hulpblad!V11</f>
        <v xml:space="preserve"> </v>
      </c>
      <c r="C290" s="240"/>
      <c r="D290" s="167"/>
      <c r="E290" s="145">
        <f t="shared" si="13"/>
        <v>0</v>
      </c>
      <c r="F290" s="145">
        <f t="shared" si="14"/>
        <v>0</v>
      </c>
      <c r="G290" s="107"/>
      <c r="H290" s="107"/>
      <c r="I290" s="107"/>
    </row>
    <row r="291" spans="2:9" ht="16.5" customHeight="1" thickTop="1" x14ac:dyDescent="0.3">
      <c r="B291" s="70" t="s">
        <v>33</v>
      </c>
      <c r="C291" s="72"/>
      <c r="D291" s="72"/>
      <c r="E291" s="153">
        <f>SUBTOTAL(109,$E$281:$E$290)</f>
        <v>0</v>
      </c>
      <c r="F291" s="153">
        <f>SUBTOTAL(109,$F$281:$F$290)</f>
        <v>0</v>
      </c>
      <c r="G291" s="73"/>
      <c r="H291" s="73"/>
      <c r="I291" s="73"/>
    </row>
    <row r="292" spans="2:9" x14ac:dyDescent="0.3">
      <c r="B292" s="15"/>
      <c r="C292" s="16"/>
      <c r="D292" s="10"/>
      <c r="E292" s="18"/>
      <c r="F292" s="18"/>
      <c r="G292" s="18"/>
      <c r="H292" s="10"/>
    </row>
    <row r="293" spans="2:9" ht="16.5" customHeight="1" thickBot="1" x14ac:dyDescent="0.35">
      <c r="B293" s="48" t="s">
        <v>74</v>
      </c>
      <c r="C293" s="152">
        <f>C263+C266</f>
        <v>0</v>
      </c>
      <c r="D293" s="10"/>
      <c r="E293" s="10"/>
      <c r="F293" s="10"/>
      <c r="G293" s="10"/>
      <c r="H293" s="10"/>
    </row>
    <row r="294" spans="2:9" thickTop="1" x14ac:dyDescent="0.25">
      <c r="B294" s="10"/>
      <c r="C294" s="10"/>
      <c r="D294" s="10"/>
      <c r="E294" s="10"/>
      <c r="F294" s="10"/>
      <c r="G294" s="10"/>
      <c r="H294" s="10"/>
    </row>
    <row r="295" spans="2:9" ht="16.5" customHeight="1" thickBot="1" x14ac:dyDescent="0.35">
      <c r="B295" s="48" t="s">
        <v>75</v>
      </c>
      <c r="C295" s="152" t="str">
        <f>IF(ROUND($F$291,2)&gt;=ROUND(C263+C266,2),"JA",$F$291-C263-C266)</f>
        <v>JA</v>
      </c>
      <c r="D295" s="10"/>
      <c r="E295" s="10"/>
      <c r="F295" s="10"/>
      <c r="G295" s="10"/>
      <c r="H295" s="10"/>
    </row>
    <row r="296" spans="2:9" thickTop="1" x14ac:dyDescent="0.25">
      <c r="B296" s="10"/>
      <c r="C296" s="10"/>
      <c r="D296" s="10"/>
      <c r="E296" s="10"/>
      <c r="F296" s="10"/>
      <c r="G296" s="10"/>
      <c r="H296" s="10"/>
    </row>
    <row r="297" spans="2:9" ht="15" customHeight="1" x14ac:dyDescent="0.25">
      <c r="B297" s="10"/>
      <c r="C297" s="10"/>
      <c r="D297" s="10"/>
      <c r="E297" s="10"/>
      <c r="F297" s="10"/>
      <c r="G297" s="10"/>
      <c r="H297" s="10"/>
    </row>
    <row r="298" spans="2:9" ht="15" customHeight="1" x14ac:dyDescent="0.25">
      <c r="B298" s="10"/>
      <c r="C298" s="10"/>
      <c r="D298" s="10"/>
      <c r="E298" s="10"/>
      <c r="F298" s="10"/>
      <c r="G298" s="10"/>
      <c r="H298" s="10"/>
    </row>
    <row r="299" spans="2:9" ht="15" customHeight="1" x14ac:dyDescent="0.25">
      <c r="B299" s="10"/>
      <c r="C299" s="10"/>
      <c r="D299" s="10"/>
      <c r="E299" s="10"/>
      <c r="F299" s="10"/>
      <c r="G299" s="10"/>
      <c r="H299" s="10"/>
    </row>
    <row r="300" spans="2:9" ht="15" customHeight="1" x14ac:dyDescent="0.25">
      <c r="B300" s="10"/>
      <c r="C300" s="10"/>
      <c r="D300" s="10"/>
      <c r="E300" s="10"/>
      <c r="F300" s="10"/>
      <c r="G300" s="10"/>
      <c r="H300" s="10"/>
    </row>
    <row r="301" spans="2:9" ht="15" customHeight="1" x14ac:dyDescent="0.25">
      <c r="B301" s="10"/>
      <c r="C301" s="10"/>
      <c r="D301" s="10"/>
      <c r="E301" s="10"/>
      <c r="F301" s="10"/>
      <c r="G301" s="10"/>
      <c r="H301" s="10"/>
    </row>
    <row r="302" spans="2:9" ht="15" customHeight="1" x14ac:dyDescent="0.25">
      <c r="B302" s="10"/>
      <c r="C302" s="10"/>
      <c r="D302" s="10"/>
      <c r="E302" s="10"/>
      <c r="F302" s="10"/>
      <c r="G302" s="10"/>
      <c r="H302" s="10"/>
    </row>
    <row r="303" spans="2:9" ht="15" customHeight="1" x14ac:dyDescent="0.25">
      <c r="B303" s="10"/>
      <c r="C303" s="10"/>
      <c r="D303" s="10"/>
      <c r="E303" s="10"/>
      <c r="F303" s="10"/>
      <c r="G303" s="10"/>
      <c r="H303" s="10"/>
    </row>
    <row r="304" spans="2:9" ht="15" customHeight="1" x14ac:dyDescent="0.25">
      <c r="B304" s="10"/>
      <c r="C304" s="10"/>
      <c r="D304" s="10"/>
      <c r="E304" s="10"/>
      <c r="F304" s="10"/>
      <c r="G304" s="10"/>
      <c r="H304" s="10"/>
    </row>
    <row r="305" spans="2:8" ht="15" customHeight="1" x14ac:dyDescent="0.25">
      <c r="B305" s="10"/>
      <c r="C305" s="10"/>
      <c r="D305" s="10"/>
      <c r="E305" s="10"/>
      <c r="F305" s="10"/>
      <c r="G305" s="10"/>
      <c r="H305" s="10"/>
    </row>
    <row r="306" spans="2:8" ht="15" customHeight="1" x14ac:dyDescent="0.25">
      <c r="B306" s="10"/>
      <c r="C306" s="10"/>
      <c r="D306" s="10"/>
      <c r="E306" s="10"/>
      <c r="F306" s="10"/>
      <c r="G306" s="10"/>
      <c r="H306" s="10"/>
    </row>
    <row r="307" spans="2:8" ht="15" customHeight="1" x14ac:dyDescent="0.25">
      <c r="B307" s="10"/>
      <c r="C307" s="10"/>
      <c r="D307" s="10"/>
      <c r="E307" s="10"/>
      <c r="F307" s="10"/>
      <c r="G307" s="10"/>
      <c r="H307" s="10"/>
    </row>
    <row r="308" spans="2:8" ht="15" customHeight="1" x14ac:dyDescent="0.25">
      <c r="B308" s="10"/>
      <c r="C308" s="10"/>
      <c r="D308" s="10"/>
      <c r="E308" s="10"/>
      <c r="F308" s="10"/>
      <c r="G308" s="10"/>
      <c r="H308" s="10"/>
    </row>
    <row r="309" spans="2:8" ht="15" customHeight="1" x14ac:dyDescent="0.25">
      <c r="B309" s="10"/>
      <c r="C309" s="10"/>
      <c r="D309" s="10"/>
      <c r="E309" s="10"/>
      <c r="F309" s="10"/>
      <c r="G309" s="10"/>
      <c r="H309" s="10"/>
    </row>
    <row r="310" spans="2:8" ht="15" customHeight="1" x14ac:dyDescent="0.25">
      <c r="B310" s="10"/>
      <c r="C310" s="10"/>
      <c r="D310" s="10"/>
      <c r="E310" s="10"/>
      <c r="F310" s="10"/>
      <c r="G310" s="10"/>
      <c r="H310" s="10"/>
    </row>
    <row r="311" spans="2:8" ht="15" customHeight="1" x14ac:dyDescent="0.25">
      <c r="B311" s="10"/>
      <c r="C311" s="10"/>
      <c r="D311" s="10"/>
      <c r="E311" s="10"/>
      <c r="F311" s="10"/>
      <c r="G311" s="10"/>
      <c r="H311" s="10"/>
    </row>
    <row r="312" spans="2:8" ht="15" customHeight="1" x14ac:dyDescent="0.25">
      <c r="B312" s="10"/>
      <c r="C312" s="10"/>
      <c r="D312" s="10"/>
      <c r="E312" s="10"/>
      <c r="F312" s="10"/>
      <c r="G312" s="10"/>
      <c r="H312" s="10"/>
    </row>
    <row r="313" spans="2:8" ht="15" customHeight="1" x14ac:dyDescent="0.25">
      <c r="B313" s="10"/>
      <c r="C313" s="10"/>
      <c r="D313" s="10"/>
      <c r="E313" s="10"/>
      <c r="F313" s="10"/>
      <c r="G313" s="10"/>
      <c r="H313" s="10"/>
    </row>
    <row r="314" spans="2:8" ht="15" customHeight="1" x14ac:dyDescent="0.25">
      <c r="B314" s="10"/>
      <c r="C314" s="10"/>
      <c r="D314" s="10"/>
      <c r="E314" s="10"/>
      <c r="F314" s="10"/>
      <c r="G314" s="10"/>
      <c r="H314" s="10"/>
    </row>
    <row r="315" spans="2:8" ht="15" customHeight="1" x14ac:dyDescent="0.25">
      <c r="B315" s="10"/>
      <c r="C315" s="10"/>
      <c r="D315" s="10"/>
      <c r="E315" s="10"/>
      <c r="F315" s="10"/>
      <c r="G315" s="10"/>
      <c r="H315" s="10"/>
    </row>
    <row r="316" spans="2:8" ht="15" customHeight="1" x14ac:dyDescent="0.25">
      <c r="B316" s="10"/>
      <c r="C316" s="10"/>
      <c r="D316" s="10"/>
      <c r="E316" s="10"/>
      <c r="F316" s="10"/>
      <c r="G316" s="10"/>
      <c r="H316" s="10"/>
    </row>
    <row r="317" spans="2:8" ht="15" customHeight="1" x14ac:dyDescent="0.25">
      <c r="B317" s="10"/>
      <c r="C317" s="10"/>
      <c r="D317" s="10"/>
      <c r="E317" s="10"/>
      <c r="F317" s="10"/>
      <c r="G317" s="10"/>
      <c r="H317" s="10"/>
    </row>
    <row r="318" spans="2:8" ht="15" customHeight="1" x14ac:dyDescent="0.25">
      <c r="B318" s="10"/>
      <c r="C318" s="10"/>
      <c r="D318" s="10"/>
      <c r="E318" s="10"/>
      <c r="F318" s="10"/>
      <c r="G318" s="10"/>
      <c r="H318" s="10"/>
    </row>
    <row r="319" spans="2:8" ht="15" customHeight="1" x14ac:dyDescent="0.25">
      <c r="B319" s="10"/>
      <c r="C319" s="10"/>
      <c r="D319" s="10"/>
      <c r="E319" s="10"/>
      <c r="F319" s="10"/>
      <c r="G319" s="10"/>
      <c r="H319" s="10"/>
    </row>
    <row r="320" spans="2:8" ht="15" customHeight="1" x14ac:dyDescent="0.25">
      <c r="B320" s="10"/>
      <c r="C320" s="10"/>
      <c r="D320" s="10"/>
      <c r="E320" s="10"/>
      <c r="F320" s="10"/>
      <c r="G320" s="10"/>
      <c r="H320" s="10"/>
    </row>
    <row r="321" spans="2:8" ht="15" customHeight="1" x14ac:dyDescent="0.25">
      <c r="B321" s="10"/>
      <c r="C321" s="10"/>
      <c r="D321" s="10"/>
      <c r="E321" s="10"/>
      <c r="F321" s="10"/>
      <c r="G321" s="10"/>
      <c r="H321" s="10"/>
    </row>
    <row r="322" spans="2:8" ht="15" customHeight="1" x14ac:dyDescent="0.25">
      <c r="B322" s="10"/>
      <c r="C322" s="10"/>
      <c r="D322" s="10"/>
      <c r="E322" s="10"/>
      <c r="F322" s="10"/>
      <c r="G322" s="10"/>
      <c r="H322" s="10"/>
    </row>
    <row r="323" spans="2:8" ht="15" customHeight="1" x14ac:dyDescent="0.25">
      <c r="B323" s="10"/>
      <c r="C323" s="10"/>
      <c r="D323" s="10"/>
      <c r="E323" s="10"/>
      <c r="F323" s="10"/>
      <c r="G323" s="10"/>
      <c r="H323" s="10"/>
    </row>
    <row r="324" spans="2:8" ht="15" customHeight="1" x14ac:dyDescent="0.25">
      <c r="B324" s="10"/>
      <c r="C324" s="10"/>
      <c r="D324" s="10"/>
      <c r="E324" s="10"/>
      <c r="F324" s="10"/>
      <c r="G324" s="10"/>
      <c r="H324" s="10"/>
    </row>
    <row r="325" spans="2:8" ht="15" customHeight="1" x14ac:dyDescent="0.25">
      <c r="B325" s="10"/>
      <c r="C325" s="10"/>
      <c r="D325" s="10"/>
      <c r="E325" s="10"/>
      <c r="F325" s="10"/>
      <c r="G325" s="10"/>
      <c r="H325" s="10"/>
    </row>
    <row r="326" spans="2:8" ht="15" customHeight="1" x14ac:dyDescent="0.25">
      <c r="B326" s="10"/>
      <c r="C326" s="10"/>
      <c r="D326" s="10"/>
      <c r="E326" s="10"/>
      <c r="F326" s="10"/>
      <c r="G326" s="10"/>
      <c r="H326" s="10"/>
    </row>
    <row r="327" spans="2:8" ht="15" customHeight="1" x14ac:dyDescent="0.25">
      <c r="B327" s="10"/>
      <c r="C327" s="10"/>
      <c r="D327" s="10"/>
      <c r="E327" s="10"/>
      <c r="F327" s="10"/>
      <c r="G327" s="10"/>
      <c r="H327" s="10"/>
    </row>
    <row r="328" spans="2:8" ht="15" customHeight="1" x14ac:dyDescent="0.25">
      <c r="B328" s="10"/>
      <c r="C328" s="10"/>
      <c r="D328" s="10"/>
      <c r="E328" s="10"/>
      <c r="F328" s="10"/>
      <c r="G328" s="10"/>
      <c r="H328" s="10"/>
    </row>
    <row r="329" spans="2:8" ht="15" customHeight="1" x14ac:dyDescent="0.25">
      <c r="B329" s="10"/>
      <c r="C329" s="10"/>
      <c r="D329" s="10"/>
      <c r="E329" s="10"/>
      <c r="F329" s="10"/>
      <c r="G329" s="10"/>
      <c r="H329" s="10"/>
    </row>
    <row r="330" spans="2:8" ht="15" customHeight="1" x14ac:dyDescent="0.25">
      <c r="B330" s="10"/>
      <c r="C330" s="10"/>
      <c r="D330" s="10"/>
      <c r="E330" s="10"/>
      <c r="F330" s="10"/>
      <c r="G330" s="10"/>
      <c r="H330" s="10"/>
    </row>
    <row r="331" spans="2:8" ht="15" customHeight="1" x14ac:dyDescent="0.25">
      <c r="B331" s="10"/>
      <c r="C331" s="10"/>
      <c r="D331" s="10"/>
      <c r="E331" s="10"/>
      <c r="F331" s="10"/>
      <c r="G331" s="10"/>
      <c r="H331" s="10"/>
    </row>
    <row r="332" spans="2:8" ht="15" customHeight="1" x14ac:dyDescent="0.25">
      <c r="B332" s="10"/>
      <c r="C332" s="10"/>
      <c r="D332" s="10"/>
      <c r="E332" s="10"/>
      <c r="F332" s="10"/>
      <c r="G332" s="10"/>
      <c r="H332" s="10"/>
    </row>
    <row r="333" spans="2:8" ht="15" customHeight="1" x14ac:dyDescent="0.25">
      <c r="B333" s="10"/>
      <c r="C333" s="10"/>
      <c r="D333" s="10"/>
      <c r="E333" s="10"/>
      <c r="F333" s="10"/>
      <c r="G333" s="10"/>
      <c r="H333" s="10"/>
    </row>
    <row r="334" spans="2:8" ht="15" customHeight="1" x14ac:dyDescent="0.25">
      <c r="B334" s="10"/>
      <c r="C334" s="10"/>
      <c r="D334" s="10"/>
      <c r="E334" s="10"/>
      <c r="F334" s="10"/>
      <c r="G334" s="10"/>
      <c r="H334" s="10"/>
    </row>
    <row r="335" spans="2:8" ht="15" customHeight="1" x14ac:dyDescent="0.25">
      <c r="B335" s="10"/>
      <c r="C335" s="10"/>
      <c r="D335" s="10"/>
      <c r="E335" s="10"/>
      <c r="F335" s="10"/>
      <c r="G335" s="10"/>
      <c r="H335" s="10"/>
    </row>
    <row r="336" spans="2:8" ht="15" customHeight="1" x14ac:dyDescent="0.25">
      <c r="B336" s="10"/>
      <c r="C336" s="10"/>
      <c r="D336" s="10"/>
      <c r="E336" s="10"/>
      <c r="F336" s="10"/>
      <c r="G336" s="10"/>
      <c r="H336" s="10"/>
    </row>
    <row r="337" spans="2:8" ht="15" customHeight="1" x14ac:dyDescent="0.25">
      <c r="B337" s="10"/>
      <c r="C337" s="10"/>
      <c r="D337" s="10"/>
      <c r="E337" s="10"/>
      <c r="F337" s="10"/>
      <c r="G337" s="10"/>
      <c r="H337" s="10"/>
    </row>
    <row r="338" spans="2:8" ht="15" customHeight="1" x14ac:dyDescent="0.25">
      <c r="B338" s="10"/>
      <c r="C338" s="10"/>
      <c r="D338" s="10"/>
      <c r="E338" s="10"/>
      <c r="F338" s="10"/>
      <c r="G338" s="10"/>
      <c r="H338" s="10"/>
    </row>
    <row r="339" spans="2:8" ht="15" customHeight="1" x14ac:dyDescent="0.25">
      <c r="B339" s="10"/>
      <c r="C339" s="10"/>
      <c r="D339" s="10"/>
      <c r="E339" s="10"/>
      <c r="F339" s="10"/>
      <c r="G339" s="10"/>
      <c r="H339" s="10"/>
    </row>
    <row r="340" spans="2:8" ht="15" customHeight="1" x14ac:dyDescent="0.25">
      <c r="B340" s="10"/>
      <c r="C340" s="10"/>
      <c r="D340" s="10"/>
      <c r="E340" s="10"/>
      <c r="F340" s="10"/>
      <c r="G340" s="10"/>
      <c r="H340" s="10"/>
    </row>
    <row r="341" spans="2:8" ht="15" customHeight="1" x14ac:dyDescent="0.25">
      <c r="B341" s="10"/>
      <c r="C341" s="10"/>
      <c r="D341" s="10"/>
      <c r="E341" s="10"/>
      <c r="F341" s="10"/>
      <c r="G341" s="10"/>
      <c r="H341" s="10"/>
    </row>
    <row r="342" spans="2:8" ht="15" customHeight="1" x14ac:dyDescent="0.25">
      <c r="B342" s="10"/>
      <c r="C342" s="10"/>
      <c r="D342" s="10"/>
      <c r="E342" s="10"/>
      <c r="F342" s="10"/>
      <c r="G342" s="10"/>
      <c r="H342" s="10"/>
    </row>
    <row r="343" spans="2:8" ht="15" customHeight="1" x14ac:dyDescent="0.25">
      <c r="B343" s="10"/>
      <c r="C343" s="10"/>
      <c r="D343" s="10"/>
      <c r="E343" s="10"/>
      <c r="F343" s="10"/>
      <c r="G343" s="10"/>
      <c r="H343" s="10"/>
    </row>
    <row r="344" spans="2:8" ht="15" customHeight="1" x14ac:dyDescent="0.25">
      <c r="B344" s="10"/>
      <c r="C344" s="10"/>
      <c r="D344" s="10"/>
      <c r="E344" s="10"/>
      <c r="F344" s="10"/>
      <c r="G344" s="10"/>
      <c r="H344" s="10"/>
    </row>
    <row r="345" spans="2:8" ht="15" customHeight="1" x14ac:dyDescent="0.25">
      <c r="B345" s="10"/>
      <c r="C345" s="10"/>
      <c r="D345" s="10"/>
      <c r="E345" s="10"/>
      <c r="F345" s="10"/>
      <c r="G345" s="10"/>
      <c r="H345" s="10"/>
    </row>
    <row r="346" spans="2:8" ht="15" customHeight="1" x14ac:dyDescent="0.25">
      <c r="B346" s="10"/>
      <c r="C346" s="10"/>
      <c r="D346" s="10"/>
      <c r="E346" s="10"/>
      <c r="F346" s="10"/>
      <c r="G346" s="10"/>
      <c r="H346" s="10"/>
    </row>
    <row r="347" spans="2:8" ht="15" customHeight="1" x14ac:dyDescent="0.25">
      <c r="B347" s="10"/>
      <c r="C347" s="10"/>
      <c r="D347" s="10"/>
      <c r="E347" s="10"/>
      <c r="F347" s="10"/>
      <c r="G347" s="10"/>
      <c r="H347" s="10"/>
    </row>
    <row r="348" spans="2:8" ht="15" customHeight="1" x14ac:dyDescent="0.25">
      <c r="B348" s="10"/>
      <c r="C348" s="10"/>
      <c r="D348" s="10"/>
      <c r="E348" s="10"/>
      <c r="F348" s="10"/>
      <c r="G348" s="10"/>
      <c r="H348" s="10"/>
    </row>
    <row r="349" spans="2:8" ht="15" customHeight="1" x14ac:dyDescent="0.25">
      <c r="B349" s="10"/>
      <c r="C349" s="10"/>
      <c r="D349" s="10"/>
      <c r="E349" s="10"/>
      <c r="F349" s="10"/>
      <c r="G349" s="10"/>
      <c r="H349" s="10"/>
    </row>
    <row r="350" spans="2:8" ht="15" customHeight="1" x14ac:dyDescent="0.25">
      <c r="B350" s="10"/>
      <c r="C350" s="10"/>
      <c r="D350" s="10"/>
      <c r="E350" s="10"/>
      <c r="F350" s="10"/>
      <c r="G350" s="10"/>
      <c r="H350" s="10"/>
    </row>
    <row r="351" spans="2:8" ht="15" customHeight="1" x14ac:dyDescent="0.25">
      <c r="B351" s="10"/>
      <c r="C351" s="10"/>
      <c r="D351" s="10"/>
      <c r="E351" s="10"/>
      <c r="F351" s="10"/>
      <c r="G351" s="10"/>
      <c r="H351" s="10"/>
    </row>
    <row r="352" spans="2:8" ht="15" customHeight="1" x14ac:dyDescent="0.25">
      <c r="B352" s="10"/>
      <c r="C352" s="10"/>
      <c r="D352" s="10"/>
      <c r="E352" s="10"/>
      <c r="F352" s="10"/>
      <c r="G352" s="10"/>
      <c r="H352" s="10"/>
    </row>
    <row r="353" spans="2:8" ht="15" customHeight="1" x14ac:dyDescent="0.25">
      <c r="B353" s="10"/>
      <c r="C353" s="10"/>
      <c r="D353" s="10"/>
      <c r="E353" s="10"/>
      <c r="F353" s="10"/>
      <c r="G353" s="10"/>
      <c r="H353" s="10"/>
    </row>
    <row r="354" spans="2:8" ht="15" customHeight="1" x14ac:dyDescent="0.25">
      <c r="B354" s="10"/>
      <c r="C354" s="10"/>
      <c r="D354" s="10"/>
      <c r="E354" s="10"/>
      <c r="F354" s="10"/>
      <c r="G354" s="10"/>
      <c r="H354" s="10"/>
    </row>
    <row r="355" spans="2:8" ht="15" customHeight="1" x14ac:dyDescent="0.25">
      <c r="B355" s="10"/>
      <c r="C355" s="10"/>
      <c r="D355" s="10"/>
      <c r="E355" s="10"/>
      <c r="F355" s="10"/>
      <c r="G355" s="10"/>
      <c r="H355" s="10"/>
    </row>
    <row r="356" spans="2:8" ht="15" customHeight="1" x14ac:dyDescent="0.25">
      <c r="B356" s="10"/>
      <c r="C356" s="10"/>
      <c r="D356" s="10"/>
      <c r="E356" s="10"/>
      <c r="F356" s="10"/>
      <c r="G356" s="10"/>
      <c r="H356" s="10"/>
    </row>
    <row r="357" spans="2:8" ht="15" customHeight="1" x14ac:dyDescent="0.25">
      <c r="B357" s="10"/>
      <c r="C357" s="10"/>
      <c r="D357" s="10"/>
      <c r="E357" s="10"/>
      <c r="F357" s="10"/>
      <c r="G357" s="10"/>
      <c r="H357" s="10"/>
    </row>
    <row r="358" spans="2:8" ht="15" customHeight="1" x14ac:dyDescent="0.25">
      <c r="B358" s="10"/>
      <c r="C358" s="10"/>
      <c r="D358" s="10"/>
      <c r="E358" s="10"/>
      <c r="F358" s="10"/>
      <c r="G358" s="10"/>
      <c r="H358" s="10"/>
    </row>
    <row r="359" spans="2:8" ht="15" customHeight="1" x14ac:dyDescent="0.25">
      <c r="B359" s="10"/>
      <c r="C359" s="10"/>
      <c r="D359" s="10"/>
      <c r="E359" s="10"/>
      <c r="F359" s="10"/>
      <c r="G359" s="10"/>
      <c r="H359" s="10"/>
    </row>
    <row r="360" spans="2:8" ht="15" customHeight="1" x14ac:dyDescent="0.25">
      <c r="B360" s="10"/>
      <c r="C360" s="10"/>
      <c r="D360" s="10"/>
      <c r="E360" s="10"/>
      <c r="F360" s="10"/>
      <c r="G360" s="10"/>
      <c r="H360" s="10"/>
    </row>
    <row r="361" spans="2:8" ht="15" customHeight="1" x14ac:dyDescent="0.25">
      <c r="B361" s="10"/>
      <c r="C361" s="10"/>
      <c r="D361" s="10"/>
      <c r="E361" s="10"/>
      <c r="F361" s="10"/>
      <c r="G361" s="10"/>
      <c r="H361" s="10"/>
    </row>
    <row r="362" spans="2:8" ht="15" customHeight="1" x14ac:dyDescent="0.25">
      <c r="B362" s="10"/>
      <c r="C362" s="10"/>
      <c r="D362" s="10"/>
      <c r="E362" s="10"/>
      <c r="F362" s="10"/>
      <c r="G362" s="10"/>
      <c r="H362" s="10"/>
    </row>
    <row r="363" spans="2:8" ht="15" customHeight="1" x14ac:dyDescent="0.25">
      <c r="B363" s="10"/>
      <c r="C363" s="10"/>
      <c r="D363" s="10"/>
      <c r="E363" s="10"/>
      <c r="F363" s="10"/>
      <c r="G363" s="10"/>
      <c r="H363" s="10"/>
    </row>
    <row r="364" spans="2:8" ht="15" customHeight="1" x14ac:dyDescent="0.25">
      <c r="B364" s="10"/>
      <c r="C364" s="10"/>
      <c r="D364" s="10"/>
      <c r="E364" s="10"/>
      <c r="F364" s="10"/>
      <c r="G364" s="10"/>
      <c r="H364" s="10"/>
    </row>
    <row r="365" spans="2:8" ht="15" customHeight="1" x14ac:dyDescent="0.25">
      <c r="B365" s="10"/>
      <c r="C365" s="10"/>
      <c r="D365" s="10"/>
      <c r="E365" s="10"/>
      <c r="F365" s="10"/>
      <c r="G365" s="10"/>
      <c r="H365" s="10"/>
    </row>
    <row r="366" spans="2:8" ht="15" customHeight="1" x14ac:dyDescent="0.25">
      <c r="B366" s="10"/>
      <c r="C366" s="10"/>
      <c r="D366" s="10"/>
      <c r="E366" s="10"/>
      <c r="F366" s="10"/>
      <c r="G366" s="10"/>
      <c r="H366" s="10"/>
    </row>
    <row r="367" spans="2:8" ht="15" customHeight="1" x14ac:dyDescent="0.25">
      <c r="B367" s="10"/>
      <c r="C367" s="10"/>
      <c r="D367" s="10"/>
      <c r="E367" s="10"/>
      <c r="F367" s="10"/>
      <c r="G367" s="10"/>
      <c r="H367" s="10"/>
    </row>
    <row r="368" spans="2:8" ht="15" customHeight="1" x14ac:dyDescent="0.25">
      <c r="B368" s="10"/>
      <c r="C368" s="10"/>
      <c r="D368" s="10"/>
      <c r="E368" s="10"/>
      <c r="F368" s="10"/>
      <c r="G368" s="10"/>
      <c r="H368" s="10"/>
    </row>
    <row r="369" spans="2:8" ht="15" customHeight="1" x14ac:dyDescent="0.25">
      <c r="B369" s="10"/>
      <c r="C369" s="10"/>
      <c r="D369" s="10"/>
      <c r="E369" s="10"/>
      <c r="F369" s="10"/>
      <c r="G369" s="10"/>
      <c r="H369" s="10"/>
    </row>
    <row r="370" spans="2:8" ht="15" customHeight="1" x14ac:dyDescent="0.25">
      <c r="B370" s="10"/>
      <c r="C370" s="10"/>
      <c r="D370" s="10"/>
      <c r="E370" s="10"/>
      <c r="F370" s="10"/>
      <c r="G370" s="10"/>
      <c r="H370" s="10"/>
    </row>
    <row r="371" spans="2:8" ht="15" customHeight="1" x14ac:dyDescent="0.25">
      <c r="B371" s="10"/>
      <c r="C371" s="10"/>
      <c r="D371" s="10"/>
      <c r="E371" s="10"/>
      <c r="F371" s="10"/>
      <c r="G371" s="10"/>
      <c r="H371" s="10"/>
    </row>
    <row r="372" spans="2:8" ht="15" customHeight="1" x14ac:dyDescent="0.25">
      <c r="B372" s="10"/>
      <c r="C372" s="10"/>
      <c r="D372" s="10"/>
      <c r="E372" s="10"/>
      <c r="F372" s="10"/>
      <c r="G372" s="10"/>
      <c r="H372" s="10"/>
    </row>
    <row r="373" spans="2:8" ht="15" customHeight="1" x14ac:dyDescent="0.25">
      <c r="B373" s="10"/>
      <c r="C373" s="10"/>
      <c r="D373" s="10"/>
      <c r="E373" s="10"/>
      <c r="F373" s="10"/>
      <c r="G373" s="10"/>
      <c r="H373" s="10"/>
    </row>
    <row r="374" spans="2:8" ht="15" customHeight="1" x14ac:dyDescent="0.25">
      <c r="B374" s="10"/>
      <c r="C374" s="10"/>
      <c r="D374" s="10"/>
      <c r="E374" s="10"/>
      <c r="F374" s="10"/>
      <c r="G374" s="10"/>
      <c r="H374" s="10"/>
    </row>
    <row r="375" spans="2:8" ht="15" customHeight="1" x14ac:dyDescent="0.25">
      <c r="B375" s="10"/>
      <c r="C375" s="10"/>
      <c r="D375" s="10"/>
      <c r="E375" s="10"/>
      <c r="F375" s="10"/>
      <c r="G375" s="10"/>
      <c r="H375" s="10"/>
    </row>
    <row r="376" spans="2:8" ht="15" customHeight="1" x14ac:dyDescent="0.25">
      <c r="B376" s="10"/>
      <c r="C376" s="10"/>
      <c r="D376" s="10"/>
      <c r="E376" s="10"/>
      <c r="F376" s="10"/>
      <c r="G376" s="10"/>
      <c r="H376" s="10"/>
    </row>
    <row r="377" spans="2:8" ht="15" customHeight="1" x14ac:dyDescent="0.25">
      <c r="B377" s="10"/>
      <c r="C377" s="10"/>
      <c r="D377" s="10"/>
      <c r="E377" s="10"/>
      <c r="F377" s="10"/>
      <c r="G377" s="10"/>
      <c r="H377" s="10"/>
    </row>
    <row r="378" spans="2:8" ht="15" customHeight="1" x14ac:dyDescent="0.25">
      <c r="B378" s="10"/>
      <c r="C378" s="10"/>
      <c r="D378" s="10"/>
      <c r="E378" s="10"/>
      <c r="F378" s="10"/>
      <c r="G378" s="10"/>
      <c r="H378" s="10"/>
    </row>
    <row r="379" spans="2:8" ht="15" customHeight="1" x14ac:dyDescent="0.25">
      <c r="B379" s="10"/>
      <c r="C379" s="10"/>
      <c r="D379" s="10"/>
      <c r="E379" s="10"/>
      <c r="F379" s="10"/>
      <c r="G379" s="10"/>
      <c r="H379" s="10"/>
    </row>
    <row r="380" spans="2:8" ht="15" customHeight="1" x14ac:dyDescent="0.25">
      <c r="B380" s="10"/>
      <c r="C380" s="10"/>
      <c r="D380" s="10"/>
      <c r="E380" s="10"/>
      <c r="F380" s="10"/>
      <c r="G380" s="10"/>
      <c r="H380" s="10"/>
    </row>
    <row r="381" spans="2:8" ht="15" customHeight="1" x14ac:dyDescent="0.25">
      <c r="B381" s="10"/>
      <c r="C381" s="10"/>
      <c r="D381" s="10"/>
      <c r="E381" s="10"/>
      <c r="F381" s="10"/>
      <c r="G381" s="10"/>
      <c r="H381" s="10"/>
    </row>
    <row r="382" spans="2:8" ht="15" customHeight="1" x14ac:dyDescent="0.25">
      <c r="B382" s="10"/>
      <c r="C382" s="10"/>
      <c r="D382" s="10"/>
      <c r="E382" s="10"/>
      <c r="F382" s="10"/>
      <c r="G382" s="10"/>
      <c r="H382" s="10"/>
    </row>
    <row r="383" spans="2:8" ht="15" customHeight="1" x14ac:dyDescent="0.25">
      <c r="B383" s="10"/>
      <c r="C383" s="10"/>
      <c r="D383" s="10"/>
      <c r="E383" s="10"/>
      <c r="F383" s="10"/>
      <c r="G383" s="10"/>
      <c r="H383" s="10"/>
    </row>
    <row r="384" spans="2:8" ht="15" customHeight="1" x14ac:dyDescent="0.25">
      <c r="B384" s="10"/>
      <c r="C384" s="10"/>
      <c r="D384" s="10"/>
      <c r="E384" s="10"/>
      <c r="F384" s="10"/>
      <c r="G384" s="10"/>
      <c r="H384" s="10"/>
    </row>
    <row r="385" spans="2:8" ht="15" customHeight="1" x14ac:dyDescent="0.25">
      <c r="B385" s="10"/>
      <c r="C385" s="10"/>
      <c r="D385" s="10"/>
      <c r="E385" s="10"/>
      <c r="F385" s="10"/>
      <c r="G385" s="10"/>
      <c r="H385" s="10"/>
    </row>
    <row r="386" spans="2:8" ht="15" customHeight="1" x14ac:dyDescent="0.25">
      <c r="B386" s="10"/>
      <c r="C386" s="10"/>
      <c r="D386" s="10"/>
      <c r="E386" s="10"/>
      <c r="F386" s="10"/>
      <c r="G386" s="10"/>
      <c r="H386" s="10"/>
    </row>
    <row r="387" spans="2:8" ht="15" customHeight="1" x14ac:dyDescent="0.25">
      <c r="B387" s="10"/>
      <c r="C387" s="10"/>
      <c r="D387" s="10"/>
      <c r="E387" s="10"/>
      <c r="F387" s="10"/>
      <c r="G387" s="10"/>
      <c r="H387" s="10"/>
    </row>
    <row r="388" spans="2:8" ht="15" customHeight="1" x14ac:dyDescent="0.25">
      <c r="B388" s="10"/>
      <c r="C388" s="10"/>
      <c r="D388" s="10"/>
      <c r="E388" s="10"/>
      <c r="F388" s="10"/>
      <c r="G388" s="10"/>
      <c r="H388" s="10"/>
    </row>
    <row r="389" spans="2:8" ht="15" customHeight="1" x14ac:dyDescent="0.25">
      <c r="B389" s="10"/>
      <c r="C389" s="10"/>
      <c r="D389" s="10"/>
      <c r="E389" s="10"/>
      <c r="F389" s="10"/>
      <c r="G389" s="10"/>
      <c r="H389" s="10"/>
    </row>
    <row r="390" spans="2:8" ht="15" customHeight="1" x14ac:dyDescent="0.25">
      <c r="B390" s="10"/>
      <c r="C390" s="10"/>
      <c r="D390" s="10"/>
      <c r="E390" s="10"/>
      <c r="F390" s="10"/>
      <c r="G390" s="10"/>
      <c r="H390" s="10"/>
    </row>
    <row r="391" spans="2:8" ht="15" customHeight="1" x14ac:dyDescent="0.25">
      <c r="B391" s="10"/>
      <c r="C391" s="10"/>
      <c r="D391" s="10"/>
      <c r="E391" s="10"/>
      <c r="F391" s="10"/>
      <c r="G391" s="10"/>
      <c r="H391" s="10"/>
    </row>
    <row r="392" spans="2:8" ht="15" customHeight="1" x14ac:dyDescent="0.25">
      <c r="B392" s="10"/>
      <c r="C392" s="10"/>
      <c r="D392" s="10"/>
      <c r="E392" s="10"/>
      <c r="F392" s="10"/>
      <c r="G392" s="10"/>
      <c r="H392" s="10"/>
    </row>
    <row r="393" spans="2:8" ht="15" customHeight="1" x14ac:dyDescent="0.25">
      <c r="B393" s="10"/>
      <c r="C393" s="10"/>
      <c r="D393" s="10"/>
      <c r="E393" s="10"/>
      <c r="F393" s="10"/>
      <c r="G393" s="10"/>
      <c r="H393" s="10"/>
    </row>
    <row r="394" spans="2:8" ht="15" customHeight="1" x14ac:dyDescent="0.25">
      <c r="B394" s="10"/>
      <c r="C394" s="10"/>
      <c r="D394" s="10"/>
      <c r="E394" s="10"/>
      <c r="F394" s="10"/>
      <c r="G394" s="10"/>
      <c r="H394" s="10"/>
    </row>
    <row r="395" spans="2:8" ht="15" customHeight="1" x14ac:dyDescent="0.25">
      <c r="B395" s="10"/>
      <c r="C395" s="10"/>
      <c r="D395" s="10"/>
      <c r="E395" s="10"/>
      <c r="F395" s="10"/>
      <c r="G395" s="10"/>
      <c r="H395" s="10"/>
    </row>
    <row r="396" spans="2:8" ht="15" customHeight="1" x14ac:dyDescent="0.25">
      <c r="B396" s="10"/>
      <c r="C396" s="10"/>
      <c r="D396" s="10"/>
      <c r="E396" s="10"/>
      <c r="F396" s="10"/>
      <c r="G396" s="10"/>
      <c r="H396" s="10"/>
    </row>
    <row r="397" spans="2:8" ht="15" customHeight="1" x14ac:dyDescent="0.25">
      <c r="B397" s="10"/>
      <c r="C397" s="10"/>
      <c r="D397" s="10"/>
      <c r="E397" s="10"/>
      <c r="F397" s="10"/>
      <c r="G397" s="10"/>
      <c r="H397" s="10"/>
    </row>
    <row r="398" spans="2:8" ht="15" customHeight="1" x14ac:dyDescent="0.25">
      <c r="B398" s="10"/>
      <c r="C398" s="10"/>
      <c r="D398" s="10"/>
      <c r="E398" s="10"/>
      <c r="F398" s="10"/>
      <c r="G398" s="10"/>
      <c r="H398" s="10"/>
    </row>
    <row r="399" spans="2:8" ht="15" customHeight="1" x14ac:dyDescent="0.25">
      <c r="B399" s="10"/>
      <c r="C399" s="10"/>
      <c r="D399" s="10"/>
      <c r="E399" s="10"/>
      <c r="F399" s="10"/>
      <c r="G399" s="10"/>
      <c r="H399" s="10"/>
    </row>
    <row r="400" spans="2:8" ht="15" customHeight="1" x14ac:dyDescent="0.25">
      <c r="B400" s="10"/>
      <c r="C400" s="10"/>
      <c r="D400" s="10"/>
      <c r="E400" s="10"/>
      <c r="F400" s="10"/>
      <c r="G400" s="10"/>
      <c r="H400" s="10"/>
    </row>
    <row r="401" spans="2:8" ht="15" customHeight="1" x14ac:dyDescent="0.25">
      <c r="B401" s="10"/>
      <c r="C401" s="10"/>
      <c r="D401" s="10"/>
      <c r="E401" s="10"/>
      <c r="F401" s="10"/>
      <c r="G401" s="10"/>
      <c r="H401" s="10"/>
    </row>
    <row r="402" spans="2:8" ht="15" customHeight="1" x14ac:dyDescent="0.25">
      <c r="B402" s="10"/>
      <c r="C402" s="10"/>
      <c r="D402" s="10"/>
      <c r="E402" s="10"/>
      <c r="F402" s="10"/>
      <c r="G402" s="10"/>
      <c r="H402" s="10"/>
    </row>
    <row r="403" spans="2:8" ht="15" customHeight="1" x14ac:dyDescent="0.25">
      <c r="B403" s="10"/>
      <c r="C403" s="10"/>
      <c r="D403" s="10"/>
      <c r="E403" s="10"/>
      <c r="F403" s="10"/>
      <c r="G403" s="10"/>
      <c r="H403" s="10"/>
    </row>
    <row r="404" spans="2:8" ht="15" customHeight="1" x14ac:dyDescent="0.25">
      <c r="B404" s="10"/>
      <c r="C404" s="10"/>
      <c r="D404" s="10"/>
      <c r="E404" s="10"/>
      <c r="F404" s="10"/>
      <c r="G404" s="10"/>
      <c r="H404" s="10"/>
    </row>
    <row r="405" spans="2:8" ht="15" customHeight="1" x14ac:dyDescent="0.25">
      <c r="B405" s="10"/>
      <c r="C405" s="10"/>
      <c r="D405" s="10"/>
      <c r="E405" s="10"/>
      <c r="F405" s="10"/>
      <c r="G405" s="10"/>
      <c r="H405" s="10"/>
    </row>
    <row r="406" spans="2:8" ht="15" customHeight="1" x14ac:dyDescent="0.25">
      <c r="B406" s="10"/>
      <c r="C406" s="10"/>
      <c r="D406" s="10"/>
      <c r="E406" s="10"/>
      <c r="F406" s="10"/>
      <c r="G406" s="10"/>
      <c r="H406" s="10"/>
    </row>
    <row r="407" spans="2:8" ht="15" customHeight="1" x14ac:dyDescent="0.25">
      <c r="B407" s="10"/>
      <c r="C407" s="10"/>
      <c r="D407" s="10"/>
      <c r="E407" s="10"/>
      <c r="F407" s="10"/>
      <c r="G407" s="10"/>
      <c r="H407" s="10"/>
    </row>
    <row r="408" spans="2:8" ht="15" customHeight="1" x14ac:dyDescent="0.25">
      <c r="B408" s="10"/>
      <c r="C408" s="10"/>
      <c r="D408" s="10"/>
      <c r="E408" s="10"/>
      <c r="F408" s="10"/>
      <c r="G408" s="10"/>
      <c r="H408" s="10"/>
    </row>
    <row r="409" spans="2:8" ht="15" customHeight="1" x14ac:dyDescent="0.25">
      <c r="B409" s="10"/>
      <c r="C409" s="10"/>
      <c r="D409" s="10"/>
      <c r="E409" s="10"/>
      <c r="F409" s="10"/>
      <c r="G409" s="10"/>
      <c r="H409" s="10"/>
    </row>
    <row r="410" spans="2:8" ht="15" customHeight="1" x14ac:dyDescent="0.25">
      <c r="B410" s="10"/>
      <c r="C410" s="10"/>
      <c r="D410" s="10"/>
      <c r="E410" s="10"/>
      <c r="F410" s="10"/>
      <c r="G410" s="10"/>
      <c r="H410" s="10"/>
    </row>
    <row r="411" spans="2:8" ht="15" customHeight="1" x14ac:dyDescent="0.25">
      <c r="B411" s="10"/>
      <c r="C411" s="10"/>
      <c r="D411" s="10"/>
      <c r="E411" s="10"/>
      <c r="F411" s="10"/>
      <c r="G411" s="10"/>
      <c r="H411" s="10"/>
    </row>
    <row r="412" spans="2:8" ht="15" customHeight="1" x14ac:dyDescent="0.25">
      <c r="B412" s="10"/>
      <c r="C412" s="10"/>
      <c r="D412" s="10"/>
      <c r="E412" s="10"/>
      <c r="F412" s="10"/>
      <c r="G412" s="10"/>
      <c r="H412" s="10"/>
    </row>
    <row r="413" spans="2:8" ht="15" customHeight="1" x14ac:dyDescent="0.25">
      <c r="B413" s="10"/>
      <c r="C413" s="10"/>
      <c r="D413" s="10"/>
      <c r="E413" s="10"/>
      <c r="F413" s="10"/>
      <c r="G413" s="10"/>
      <c r="H413" s="10"/>
    </row>
    <row r="414" spans="2:8" ht="15" customHeight="1" x14ac:dyDescent="0.25">
      <c r="B414" s="10"/>
      <c r="C414" s="10"/>
      <c r="D414" s="10"/>
      <c r="E414" s="10"/>
      <c r="F414" s="10"/>
      <c r="G414" s="10"/>
      <c r="H414" s="10"/>
    </row>
    <row r="415" spans="2:8" ht="15" customHeight="1" x14ac:dyDescent="0.25">
      <c r="B415" s="10"/>
      <c r="C415" s="10"/>
      <c r="D415" s="10"/>
      <c r="E415" s="10"/>
      <c r="F415" s="10"/>
      <c r="G415" s="10"/>
      <c r="H415" s="10"/>
    </row>
    <row r="416" spans="2:8" ht="15" customHeight="1" x14ac:dyDescent="0.25">
      <c r="B416" s="10"/>
      <c r="C416" s="10"/>
      <c r="D416" s="10"/>
      <c r="E416" s="10"/>
      <c r="F416" s="10"/>
      <c r="G416" s="10"/>
      <c r="H416" s="10"/>
    </row>
    <row r="417" spans="2:8" ht="15" customHeight="1" x14ac:dyDescent="0.25">
      <c r="B417" s="10"/>
      <c r="C417" s="10"/>
      <c r="D417" s="10"/>
      <c r="E417" s="10"/>
      <c r="F417" s="10"/>
      <c r="G417" s="10"/>
      <c r="H417" s="10"/>
    </row>
    <row r="418" spans="2:8" ht="15" customHeight="1" x14ac:dyDescent="0.25">
      <c r="B418" s="10"/>
      <c r="C418" s="10"/>
      <c r="D418" s="10"/>
      <c r="E418" s="10"/>
      <c r="F418" s="10"/>
      <c r="G418" s="10"/>
      <c r="H418" s="10"/>
    </row>
    <row r="419" spans="2:8" ht="15" customHeight="1" x14ac:dyDescent="0.25">
      <c r="B419" s="10"/>
      <c r="C419" s="10"/>
      <c r="D419" s="10"/>
      <c r="E419" s="10"/>
      <c r="F419" s="10"/>
      <c r="G419" s="10"/>
      <c r="H419" s="10"/>
    </row>
    <row r="420" spans="2:8" ht="15" customHeight="1" x14ac:dyDescent="0.25">
      <c r="B420" s="10"/>
      <c r="C420" s="10"/>
      <c r="D420" s="10"/>
      <c r="E420" s="10"/>
      <c r="F420" s="10"/>
      <c r="G420" s="10"/>
      <c r="H420" s="10"/>
    </row>
    <row r="421" spans="2:8" ht="15" customHeight="1" x14ac:dyDescent="0.25">
      <c r="B421" s="10"/>
      <c r="C421" s="10"/>
      <c r="D421" s="10"/>
      <c r="E421" s="10"/>
      <c r="F421" s="10"/>
      <c r="G421" s="10"/>
      <c r="H421" s="10"/>
    </row>
    <row r="422" spans="2:8" ht="15" customHeight="1" x14ac:dyDescent="0.25">
      <c r="B422" s="10"/>
      <c r="C422" s="10"/>
      <c r="D422" s="10"/>
      <c r="E422" s="10"/>
      <c r="F422" s="10"/>
      <c r="G422" s="10"/>
      <c r="H422" s="10"/>
    </row>
    <row r="423" spans="2:8" ht="15" customHeight="1" x14ac:dyDescent="0.25">
      <c r="B423" s="10"/>
      <c r="C423" s="10"/>
      <c r="D423" s="10"/>
      <c r="E423" s="10"/>
      <c r="F423" s="10"/>
      <c r="G423" s="10"/>
      <c r="H423" s="10"/>
    </row>
    <row r="424" spans="2:8" ht="15" customHeight="1" x14ac:dyDescent="0.25">
      <c r="B424" s="10"/>
      <c r="C424" s="10"/>
      <c r="D424" s="10"/>
      <c r="E424" s="10"/>
      <c r="F424" s="10"/>
      <c r="G424" s="10"/>
      <c r="H424" s="10"/>
    </row>
    <row r="425" spans="2:8" ht="15" customHeight="1" x14ac:dyDescent="0.25">
      <c r="B425" s="10"/>
      <c r="C425" s="10"/>
      <c r="D425" s="10"/>
      <c r="E425" s="10"/>
      <c r="F425" s="10"/>
      <c r="G425" s="10"/>
      <c r="H425" s="10"/>
    </row>
    <row r="426" spans="2:8" ht="15" customHeight="1" x14ac:dyDescent="0.25">
      <c r="B426" s="10"/>
      <c r="C426" s="10"/>
      <c r="D426" s="10"/>
      <c r="E426" s="10"/>
      <c r="F426" s="10"/>
      <c r="G426" s="10"/>
      <c r="H426" s="10"/>
    </row>
    <row r="427" spans="2:8" ht="15" customHeight="1" x14ac:dyDescent="0.25">
      <c r="B427" s="10"/>
      <c r="C427" s="10"/>
      <c r="D427" s="10"/>
      <c r="E427" s="10"/>
      <c r="F427" s="10"/>
      <c r="G427" s="10"/>
      <c r="H427" s="10"/>
    </row>
    <row r="428" spans="2:8" ht="15" customHeight="1" x14ac:dyDescent="0.25">
      <c r="B428" s="10"/>
      <c r="C428" s="10"/>
      <c r="D428" s="10"/>
      <c r="E428" s="10"/>
      <c r="F428" s="10"/>
      <c r="G428" s="10"/>
      <c r="H428" s="10"/>
    </row>
    <row r="429" spans="2:8" ht="15" customHeight="1" x14ac:dyDescent="0.25">
      <c r="B429" s="10"/>
      <c r="C429" s="10"/>
      <c r="D429" s="10"/>
      <c r="E429" s="10"/>
      <c r="F429" s="10"/>
      <c r="G429" s="10"/>
      <c r="H429" s="10"/>
    </row>
    <row r="430" spans="2:8" ht="15" customHeight="1" x14ac:dyDescent="0.25">
      <c r="B430" s="10"/>
      <c r="C430" s="10"/>
      <c r="D430" s="10"/>
      <c r="E430" s="10"/>
      <c r="F430" s="10"/>
      <c r="G430" s="10"/>
      <c r="H430" s="10"/>
    </row>
    <row r="431" spans="2:8" ht="15" customHeight="1" x14ac:dyDescent="0.25">
      <c r="B431" s="10"/>
      <c r="C431" s="10"/>
      <c r="D431" s="10"/>
      <c r="E431" s="10"/>
      <c r="F431" s="10"/>
      <c r="G431" s="10"/>
      <c r="H431" s="10"/>
    </row>
    <row r="432" spans="2:8" ht="15" customHeight="1" x14ac:dyDescent="0.25">
      <c r="B432" s="10"/>
      <c r="C432" s="10"/>
      <c r="D432" s="10"/>
      <c r="E432" s="10"/>
      <c r="F432" s="10"/>
      <c r="G432" s="10"/>
      <c r="H432" s="10"/>
    </row>
    <row r="433" spans="2:8" ht="15" customHeight="1" x14ac:dyDescent="0.25">
      <c r="B433" s="10"/>
      <c r="C433" s="10"/>
      <c r="D433" s="10"/>
      <c r="E433" s="10"/>
      <c r="F433" s="10"/>
      <c r="G433" s="10"/>
      <c r="H433" s="10"/>
    </row>
    <row r="434" spans="2:8" ht="15" customHeight="1" x14ac:dyDescent="0.25">
      <c r="B434" s="10"/>
      <c r="C434" s="10"/>
      <c r="D434" s="10"/>
      <c r="E434" s="10"/>
      <c r="F434" s="10"/>
      <c r="G434" s="10"/>
      <c r="H434" s="10"/>
    </row>
    <row r="435" spans="2:8" ht="15" customHeight="1" x14ac:dyDescent="0.25">
      <c r="B435" s="10"/>
      <c r="C435" s="10"/>
      <c r="D435" s="10"/>
      <c r="E435" s="10"/>
      <c r="F435" s="10"/>
      <c r="G435" s="10"/>
      <c r="H435" s="10"/>
    </row>
    <row r="436" spans="2:8" ht="15" customHeight="1" x14ac:dyDescent="0.25">
      <c r="B436" s="10"/>
      <c r="C436" s="10"/>
      <c r="D436" s="10"/>
      <c r="E436" s="10"/>
      <c r="F436" s="10"/>
      <c r="G436" s="10"/>
      <c r="H436" s="10"/>
    </row>
    <row r="437" spans="2:8" ht="15" customHeight="1" x14ac:dyDescent="0.25">
      <c r="B437" s="10"/>
      <c r="C437" s="10"/>
      <c r="D437" s="10"/>
      <c r="E437" s="10"/>
      <c r="F437" s="10"/>
      <c r="G437" s="10"/>
      <c r="H437" s="10"/>
    </row>
    <row r="438" spans="2:8" ht="15" customHeight="1" x14ac:dyDescent="0.25">
      <c r="B438" s="10"/>
      <c r="C438" s="10"/>
      <c r="D438" s="10"/>
      <c r="E438" s="10"/>
      <c r="F438" s="10"/>
      <c r="G438" s="10"/>
      <c r="H438" s="10"/>
    </row>
    <row r="439" spans="2:8" ht="15" customHeight="1" x14ac:dyDescent="0.25">
      <c r="B439" s="10"/>
      <c r="C439" s="10"/>
      <c r="D439" s="10"/>
      <c r="E439" s="10"/>
      <c r="F439" s="10"/>
      <c r="G439" s="10"/>
      <c r="H439" s="10"/>
    </row>
    <row r="440" spans="2:8" ht="15" customHeight="1" x14ac:dyDescent="0.25">
      <c r="B440" s="10"/>
      <c r="C440" s="10"/>
      <c r="D440" s="10"/>
      <c r="E440" s="10"/>
      <c r="F440" s="10"/>
      <c r="G440" s="10"/>
      <c r="H440" s="10"/>
    </row>
    <row r="441" spans="2:8" ht="15" customHeight="1" x14ac:dyDescent="0.25">
      <c r="B441" s="10"/>
      <c r="C441" s="10"/>
      <c r="D441" s="10"/>
      <c r="E441" s="10"/>
      <c r="F441" s="10"/>
      <c r="G441" s="10"/>
      <c r="H441" s="10"/>
    </row>
    <row r="442" spans="2:8" ht="15" customHeight="1" x14ac:dyDescent="0.25">
      <c r="B442" s="10"/>
      <c r="C442" s="10"/>
      <c r="D442" s="10"/>
      <c r="E442" s="10"/>
      <c r="F442" s="10"/>
      <c r="G442" s="10"/>
      <c r="H442" s="10"/>
    </row>
    <row r="443" spans="2:8" ht="15" customHeight="1" x14ac:dyDescent="0.25">
      <c r="B443" s="10"/>
      <c r="C443" s="10"/>
      <c r="D443" s="10"/>
      <c r="E443" s="10"/>
      <c r="F443" s="10"/>
      <c r="G443" s="10"/>
      <c r="H443" s="10"/>
    </row>
    <row r="444" spans="2:8" ht="15" customHeight="1" x14ac:dyDescent="0.25">
      <c r="B444" s="10"/>
      <c r="C444" s="10"/>
      <c r="D444" s="10"/>
      <c r="E444" s="10"/>
      <c r="F444" s="10"/>
      <c r="G444" s="10"/>
      <c r="H444" s="10"/>
    </row>
    <row r="445" spans="2:8" ht="15" customHeight="1" x14ac:dyDescent="0.25">
      <c r="B445" s="10"/>
      <c r="C445" s="10"/>
      <c r="D445" s="10"/>
      <c r="E445" s="10"/>
      <c r="F445" s="10"/>
      <c r="G445" s="10"/>
      <c r="H445" s="10"/>
    </row>
    <row r="446" spans="2:8" ht="15" customHeight="1" x14ac:dyDescent="0.25">
      <c r="B446" s="10"/>
      <c r="C446" s="10"/>
      <c r="D446" s="10"/>
      <c r="E446" s="10"/>
      <c r="F446" s="10"/>
      <c r="G446" s="10"/>
      <c r="H446" s="10"/>
    </row>
    <row r="447" spans="2:8" ht="15" customHeight="1" x14ac:dyDescent="0.25">
      <c r="B447" s="10"/>
      <c r="C447" s="10"/>
      <c r="D447" s="10"/>
      <c r="E447" s="10"/>
      <c r="F447" s="10"/>
      <c r="G447" s="10"/>
      <c r="H447" s="10"/>
    </row>
    <row r="448" spans="2:8" ht="15" customHeight="1" x14ac:dyDescent="0.25">
      <c r="B448" s="10"/>
      <c r="C448" s="10"/>
      <c r="D448" s="10"/>
      <c r="E448" s="10"/>
      <c r="F448" s="10"/>
      <c r="G448" s="10"/>
      <c r="H448" s="10"/>
    </row>
    <row r="449" spans="2:8" ht="15" customHeight="1" x14ac:dyDescent="0.25">
      <c r="B449" s="10"/>
      <c r="C449" s="10"/>
      <c r="D449" s="10"/>
      <c r="E449" s="10"/>
      <c r="F449" s="10"/>
      <c r="G449" s="10"/>
      <c r="H449" s="10"/>
    </row>
    <row r="450" spans="2:8" ht="15" customHeight="1" x14ac:dyDescent="0.25">
      <c r="B450" s="10"/>
      <c r="C450" s="10"/>
      <c r="D450" s="10"/>
      <c r="E450" s="10"/>
      <c r="F450" s="10"/>
      <c r="G450" s="10"/>
      <c r="H450" s="10"/>
    </row>
    <row r="451" spans="2:8" ht="15" customHeight="1" x14ac:dyDescent="0.25">
      <c r="B451" s="10"/>
      <c r="C451" s="10"/>
      <c r="D451" s="10"/>
      <c r="E451" s="10"/>
      <c r="F451" s="10"/>
      <c r="G451" s="10"/>
      <c r="H451" s="10"/>
    </row>
    <row r="452" spans="2:8" ht="15" customHeight="1" x14ac:dyDescent="0.25">
      <c r="B452" s="10"/>
      <c r="C452" s="10"/>
      <c r="D452" s="10"/>
      <c r="E452" s="10"/>
      <c r="F452" s="10"/>
      <c r="G452" s="10"/>
      <c r="H452" s="10"/>
    </row>
    <row r="453" spans="2:8" ht="15" customHeight="1" x14ac:dyDescent="0.25">
      <c r="B453" s="10"/>
      <c r="C453" s="10"/>
      <c r="D453" s="10"/>
      <c r="E453" s="10"/>
      <c r="F453" s="10"/>
      <c r="G453" s="10"/>
      <c r="H453" s="10"/>
    </row>
    <row r="454" spans="2:8" ht="15" customHeight="1" x14ac:dyDescent="0.25">
      <c r="B454" s="10"/>
      <c r="C454" s="10"/>
      <c r="D454" s="10"/>
      <c r="E454" s="10"/>
      <c r="F454" s="10"/>
      <c r="G454" s="10"/>
      <c r="H454" s="10"/>
    </row>
    <row r="455" spans="2:8" ht="15" customHeight="1" x14ac:dyDescent="0.25">
      <c r="B455" s="10"/>
      <c r="C455" s="10"/>
      <c r="D455" s="10"/>
      <c r="E455" s="10"/>
      <c r="F455" s="10"/>
      <c r="G455" s="10"/>
      <c r="H455" s="10"/>
    </row>
    <row r="456" spans="2:8" ht="15" customHeight="1" x14ac:dyDescent="0.25">
      <c r="B456" s="10"/>
      <c r="C456" s="10"/>
      <c r="D456" s="10"/>
      <c r="E456" s="10"/>
      <c r="F456" s="10"/>
      <c r="G456" s="10"/>
      <c r="H456" s="10"/>
    </row>
    <row r="457" spans="2:8" ht="15" customHeight="1" x14ac:dyDescent="0.25">
      <c r="B457" s="10"/>
      <c r="C457" s="10"/>
      <c r="D457" s="10"/>
      <c r="E457" s="10"/>
      <c r="F457" s="10"/>
      <c r="G457" s="10"/>
      <c r="H457" s="10"/>
    </row>
    <row r="458" spans="2:8" ht="15" customHeight="1" x14ac:dyDescent="0.25">
      <c r="B458" s="10"/>
      <c r="C458" s="10"/>
      <c r="D458" s="10"/>
      <c r="E458" s="10"/>
      <c r="F458" s="10"/>
      <c r="G458" s="10"/>
      <c r="H458" s="10"/>
    </row>
    <row r="459" spans="2:8" ht="15" customHeight="1" x14ac:dyDescent="0.25">
      <c r="B459" s="10"/>
      <c r="C459" s="10"/>
      <c r="D459" s="10"/>
      <c r="E459" s="10"/>
      <c r="F459" s="10"/>
      <c r="G459" s="10"/>
      <c r="H459" s="10"/>
    </row>
    <row r="460" spans="2:8" ht="15" customHeight="1" x14ac:dyDescent="0.25">
      <c r="B460" s="10"/>
      <c r="C460" s="10"/>
      <c r="D460" s="10"/>
      <c r="E460" s="10"/>
      <c r="F460" s="10"/>
      <c r="G460" s="10"/>
      <c r="H460" s="10"/>
    </row>
    <row r="461" spans="2:8" ht="15" customHeight="1" x14ac:dyDescent="0.25">
      <c r="B461" s="10"/>
      <c r="C461" s="10"/>
      <c r="D461" s="10"/>
      <c r="E461" s="10"/>
      <c r="F461" s="10"/>
      <c r="G461" s="10"/>
      <c r="H461" s="10"/>
    </row>
    <row r="462" spans="2:8" ht="15" customHeight="1" x14ac:dyDescent="0.25">
      <c r="B462" s="10"/>
      <c r="C462" s="10"/>
      <c r="D462" s="10"/>
      <c r="E462" s="10"/>
      <c r="F462" s="10"/>
      <c r="G462" s="10"/>
      <c r="H462" s="10"/>
    </row>
    <row r="463" spans="2:8" ht="15" customHeight="1" x14ac:dyDescent="0.25">
      <c r="B463" s="10"/>
      <c r="C463" s="10"/>
      <c r="D463" s="10"/>
      <c r="E463" s="10"/>
      <c r="F463" s="10"/>
      <c r="G463" s="10"/>
      <c r="H463" s="10"/>
    </row>
    <row r="464" spans="2:8" ht="15" customHeight="1" x14ac:dyDescent="0.25">
      <c r="B464" s="10"/>
      <c r="C464" s="10"/>
      <c r="D464" s="10"/>
      <c r="E464" s="10"/>
      <c r="F464" s="10"/>
      <c r="G464" s="10"/>
      <c r="H464" s="10"/>
    </row>
    <row r="465" spans="2:8" ht="15" customHeight="1" x14ac:dyDescent="0.25">
      <c r="B465" s="10"/>
      <c r="C465" s="10"/>
      <c r="D465" s="10"/>
      <c r="E465" s="10"/>
      <c r="F465" s="10"/>
      <c r="G465" s="10"/>
      <c r="H465" s="10"/>
    </row>
    <row r="466" spans="2:8" ht="15" customHeight="1" x14ac:dyDescent="0.25">
      <c r="B466" s="10"/>
      <c r="C466" s="10"/>
      <c r="D466" s="10"/>
      <c r="E466" s="10"/>
      <c r="F466" s="10"/>
      <c r="G466" s="10"/>
      <c r="H466" s="10"/>
    </row>
    <row r="467" spans="2:8" ht="15" customHeight="1" x14ac:dyDescent="0.25">
      <c r="B467" s="10"/>
      <c r="C467" s="10"/>
      <c r="D467" s="10"/>
      <c r="E467" s="10"/>
      <c r="F467" s="10"/>
      <c r="G467" s="10"/>
      <c r="H467" s="10"/>
    </row>
    <row r="468" spans="2:8" ht="15" customHeight="1" x14ac:dyDescent="0.25">
      <c r="B468" s="10"/>
      <c r="C468" s="10"/>
      <c r="D468" s="10"/>
      <c r="E468" s="10"/>
      <c r="F468" s="10"/>
      <c r="G468" s="10"/>
      <c r="H468" s="10"/>
    </row>
    <row r="469" spans="2:8" ht="15" customHeight="1" x14ac:dyDescent="0.25">
      <c r="B469" s="10"/>
      <c r="C469" s="10"/>
      <c r="D469" s="10"/>
      <c r="E469" s="10"/>
      <c r="F469" s="10"/>
      <c r="G469" s="10"/>
      <c r="H469" s="10"/>
    </row>
    <row r="470" spans="2:8" ht="15" customHeight="1" x14ac:dyDescent="0.25">
      <c r="B470" s="10"/>
      <c r="C470" s="10"/>
      <c r="D470" s="10"/>
      <c r="E470" s="10"/>
      <c r="F470" s="10"/>
      <c r="G470" s="10"/>
      <c r="H470" s="10"/>
    </row>
    <row r="471" spans="2:8" ht="15" customHeight="1" x14ac:dyDescent="0.25">
      <c r="B471" s="10"/>
      <c r="C471" s="10"/>
      <c r="D471" s="10"/>
      <c r="E471" s="10"/>
      <c r="F471" s="10"/>
      <c r="G471" s="10"/>
      <c r="H471" s="10"/>
    </row>
    <row r="472" spans="2:8" ht="15" customHeight="1" x14ac:dyDescent="0.25">
      <c r="B472" s="10"/>
      <c r="C472" s="10"/>
      <c r="D472" s="10"/>
      <c r="E472" s="10"/>
      <c r="F472" s="10"/>
      <c r="G472" s="10"/>
      <c r="H472" s="10"/>
    </row>
    <row r="473" spans="2:8" ht="15" customHeight="1" x14ac:dyDescent="0.25">
      <c r="B473" s="10"/>
      <c r="C473" s="10"/>
      <c r="D473" s="10"/>
      <c r="E473" s="10"/>
      <c r="F473" s="10"/>
      <c r="G473" s="10"/>
      <c r="H473" s="10"/>
    </row>
    <row r="474" spans="2:8" ht="15" customHeight="1" x14ac:dyDescent="0.25">
      <c r="B474" s="10"/>
      <c r="C474" s="10"/>
      <c r="D474" s="10"/>
      <c r="E474" s="10"/>
      <c r="F474" s="10"/>
      <c r="G474" s="10"/>
      <c r="H474" s="10"/>
    </row>
    <row r="475" spans="2:8" ht="15" customHeight="1" x14ac:dyDescent="0.25">
      <c r="B475" s="10"/>
      <c r="C475" s="10"/>
      <c r="D475" s="10"/>
      <c r="E475" s="10"/>
      <c r="F475" s="10"/>
      <c r="G475" s="10"/>
      <c r="H475" s="10"/>
    </row>
    <row r="476" spans="2:8" ht="15" customHeight="1" x14ac:dyDescent="0.25">
      <c r="B476" s="10"/>
      <c r="C476" s="10"/>
      <c r="D476" s="10"/>
      <c r="E476" s="10"/>
      <c r="F476" s="10"/>
      <c r="G476" s="10"/>
      <c r="H476" s="10"/>
    </row>
    <row r="477" spans="2:8" ht="15" customHeight="1" x14ac:dyDescent="0.25">
      <c r="B477" s="10"/>
      <c r="C477" s="10"/>
      <c r="D477" s="10"/>
      <c r="E477" s="10"/>
      <c r="F477" s="10"/>
      <c r="G477" s="10"/>
      <c r="H477" s="10"/>
    </row>
    <row r="478" spans="2:8" ht="15" customHeight="1" x14ac:dyDescent="0.25">
      <c r="B478" s="10"/>
      <c r="C478" s="10"/>
      <c r="D478" s="10"/>
      <c r="E478" s="10"/>
      <c r="F478" s="10"/>
      <c r="G478" s="10"/>
      <c r="H478" s="10"/>
    </row>
    <row r="479" spans="2:8" ht="15" customHeight="1" x14ac:dyDescent="0.25">
      <c r="B479" s="10"/>
      <c r="C479" s="10"/>
      <c r="D479" s="10"/>
      <c r="E479" s="10"/>
      <c r="F479" s="10"/>
      <c r="G479" s="10"/>
      <c r="H479" s="10"/>
    </row>
    <row r="480" spans="2:8" ht="15" customHeight="1" x14ac:dyDescent="0.25">
      <c r="B480" s="10"/>
      <c r="C480" s="10"/>
      <c r="D480" s="10"/>
      <c r="E480" s="10"/>
      <c r="F480" s="10"/>
      <c r="G480" s="10"/>
      <c r="H480" s="10"/>
    </row>
    <row r="481" spans="2:8" ht="15" customHeight="1" x14ac:dyDescent="0.25">
      <c r="B481" s="10"/>
      <c r="C481" s="10"/>
      <c r="D481" s="10"/>
      <c r="E481" s="10"/>
      <c r="F481" s="10"/>
      <c r="G481" s="10"/>
      <c r="H481" s="10"/>
    </row>
    <row r="482" spans="2:8" ht="15" customHeight="1" x14ac:dyDescent="0.25">
      <c r="B482" s="10"/>
      <c r="C482" s="10"/>
      <c r="D482" s="10"/>
      <c r="E482" s="10"/>
      <c r="F482" s="10"/>
      <c r="G482" s="10"/>
      <c r="H482" s="10"/>
    </row>
    <row r="483" spans="2:8" ht="15" customHeight="1" x14ac:dyDescent="0.25">
      <c r="B483" s="10"/>
      <c r="C483" s="10"/>
      <c r="D483" s="10"/>
      <c r="E483" s="10"/>
      <c r="F483" s="10"/>
      <c r="G483" s="10"/>
      <c r="H483" s="10"/>
    </row>
    <row r="484" spans="2:8" ht="15" customHeight="1" x14ac:dyDescent="0.25">
      <c r="B484" s="10"/>
      <c r="C484" s="10"/>
      <c r="D484" s="10"/>
      <c r="E484" s="10"/>
      <c r="F484" s="10"/>
      <c r="G484" s="10"/>
      <c r="H484" s="10"/>
    </row>
    <row r="485" spans="2:8" ht="15" customHeight="1" x14ac:dyDescent="0.25">
      <c r="B485" s="10"/>
      <c r="C485" s="10"/>
      <c r="D485" s="10"/>
      <c r="E485" s="10"/>
      <c r="F485" s="10"/>
      <c r="G485" s="10"/>
      <c r="H485" s="10"/>
    </row>
    <row r="486" spans="2:8" ht="15" customHeight="1"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C2:E2"/>
    <mergeCell ref="B212:E212"/>
    <mergeCell ref="B32:H32"/>
    <mergeCell ref="B35:E35"/>
    <mergeCell ref="B11:I11"/>
    <mergeCell ref="B14:H14"/>
    <mergeCell ref="C6:D6"/>
    <mergeCell ref="B156:I156"/>
    <mergeCell ref="B140:I140"/>
    <mergeCell ref="B180:I180"/>
    <mergeCell ref="B278:I278"/>
    <mergeCell ref="B57:F57"/>
    <mergeCell ref="B123:G123"/>
    <mergeCell ref="C30:H30"/>
    <mergeCell ref="B101:E101"/>
    <mergeCell ref="B260:I260"/>
    <mergeCell ref="B79:F79"/>
    <mergeCell ref="B195:G195"/>
    <mergeCell ref="B257:H257"/>
    <mergeCell ref="B275:H275"/>
    <mergeCell ref="B235:F235"/>
  </mergeCells>
  <conditionalFormatting sqref="A12:I295">
    <cfRule type="expression" dxfId="34" priority="2" stopIfTrue="1">
      <formula>$A$16=0</formula>
    </cfRule>
  </conditionalFormatting>
  <conditionalFormatting sqref="B34:C34">
    <cfRule type="expression" dxfId="33" priority="89">
      <formula>$A$34="nvt"</formula>
    </cfRule>
  </conditionalFormatting>
  <conditionalFormatting sqref="B56:C56">
    <cfRule type="expression" dxfId="32" priority="90">
      <formula>$A$56="nvt"</formula>
    </cfRule>
  </conditionalFormatting>
  <conditionalFormatting sqref="B78:C78">
    <cfRule type="expression" dxfId="31" priority="87">
      <formula>$A$78="nvt"</formula>
    </cfRule>
  </conditionalFormatting>
  <conditionalFormatting sqref="B100:C100">
    <cfRule type="expression" dxfId="30" priority="3">
      <formula>$A$100="nvt"</formula>
    </cfRule>
  </conditionalFormatting>
  <conditionalFormatting sqref="B122:C122">
    <cfRule type="expression" dxfId="29" priority="85">
      <formula>$A$122="nvt"</formula>
    </cfRule>
  </conditionalFormatting>
  <conditionalFormatting sqref="B125:C136">
    <cfRule type="expression" dxfId="28" priority="106">
      <formula>$A$122="nvt"</formula>
    </cfRule>
  </conditionalFormatting>
  <conditionalFormatting sqref="B139:C139">
    <cfRule type="expression" dxfId="27" priority="83">
      <formula>$A$139="nvt"</formula>
    </cfRule>
  </conditionalFormatting>
  <conditionalFormatting sqref="B155:C155">
    <cfRule type="expression" dxfId="26" priority="81">
      <formula>$A$155="nvt"</formula>
    </cfRule>
  </conditionalFormatting>
  <conditionalFormatting sqref="B179:C179">
    <cfRule type="expression" dxfId="25" priority="79">
      <formula>$A$179="nvt"</formula>
    </cfRule>
  </conditionalFormatting>
  <conditionalFormatting sqref="B197:C208">
    <cfRule type="expression" dxfId="24" priority="102">
      <formula>$A$194="nvt"</formula>
    </cfRule>
  </conditionalFormatting>
  <conditionalFormatting sqref="B211:C211">
    <cfRule type="expression" dxfId="23" priority="75">
      <formula>$A$211="nvt"</formula>
    </cfRule>
  </conditionalFormatting>
  <conditionalFormatting sqref="B234:C234">
    <cfRule type="expression" dxfId="22" priority="73">
      <formula>$A$234="nvt"</formula>
    </cfRule>
  </conditionalFormatting>
  <conditionalFormatting sqref="B17:D27">
    <cfRule type="expression" dxfId="21" priority="95">
      <formula>$A17=0</formula>
    </cfRule>
  </conditionalFormatting>
  <conditionalFormatting sqref="B37:E53">
    <cfRule type="expression" dxfId="20" priority="110">
      <formula>$A$34="nvt"</formula>
    </cfRule>
  </conditionalFormatting>
  <conditionalFormatting sqref="B103:E119">
    <cfRule type="expression" dxfId="19" priority="5">
      <formula>$A$100="nvt"</formula>
    </cfRule>
  </conditionalFormatting>
  <conditionalFormatting sqref="B194:E194">
    <cfRule type="expression" dxfId="18" priority="30">
      <formula>$A$194="nvt"</formula>
    </cfRule>
  </conditionalFormatting>
  <conditionalFormatting sqref="B214:E231">
    <cfRule type="expression" dxfId="17" priority="101">
      <formula>$A$211="nvt"</formula>
    </cfRule>
  </conditionalFormatting>
  <conditionalFormatting sqref="B59:F75">
    <cfRule type="expression" dxfId="16" priority="108">
      <formula>$A$56="nvt"</formula>
    </cfRule>
  </conditionalFormatting>
  <conditionalFormatting sqref="B81:F97">
    <cfRule type="expression" dxfId="15" priority="107">
      <formula>$A$78="nvt"</formula>
    </cfRule>
  </conditionalFormatting>
  <conditionalFormatting sqref="B237:F253">
    <cfRule type="expression" dxfId="14" priority="100">
      <formula>$A$234="nvt"</formula>
    </cfRule>
  </conditionalFormatting>
  <conditionalFormatting sqref="B30:I30">
    <cfRule type="expression" dxfId="13" priority="130">
      <formula>LEFT($C$30,3)="Let"</formula>
    </cfRule>
  </conditionalFormatting>
  <conditionalFormatting sqref="B142:I152">
    <cfRule type="expression" dxfId="12" priority="6">
      <formula>$A$139="nvt"</formula>
    </cfRule>
  </conditionalFormatting>
  <conditionalFormatting sqref="B158:I176">
    <cfRule type="expression" dxfId="11" priority="8">
      <formula>$A$155="nvt"</formula>
    </cfRule>
  </conditionalFormatting>
  <conditionalFormatting sqref="B182:I191">
    <cfRule type="expression" dxfId="10" priority="103">
      <formula>$A$179="nvt"</formula>
    </cfRule>
  </conditionalFormatting>
  <conditionalFormatting sqref="C272">
    <cfRule type="cellIs" dxfId="9" priority="94" operator="notEqual">
      <formula>"JA"</formula>
    </cfRule>
  </conditionalFormatting>
  <conditionalFormatting sqref="C295">
    <cfRule type="cellIs" dxfId="8" priority="69" operator="notEqual">
      <formula>"JA"</formula>
    </cfRule>
  </conditionalFormatting>
  <conditionalFormatting sqref="D268">
    <cfRule type="expression" dxfId="7" priority="10">
      <formula>C272&lt;&gt;"JA"</formula>
    </cfRule>
  </conditionalFormatting>
  <dataValidations count="4">
    <dataValidation type="list" allowBlank="1" showInputMessage="1" showErrorMessage="1" sqref="B38:B52 B60:B74 B82:B96 B104:B118 B143:B151 B159:B175 B183:B190 B215:B230 B238:B252" xr:uid="{00000000-0002-0000-0500-000000000000}">
      <formula1>K_Werkpakket</formula1>
    </dataValidation>
    <dataValidation type="list" allowBlank="1" showInputMessage="1" showErrorMessage="1" sqref="C6" xr:uid="{00000000-0002-0000-0500-000001000000}">
      <formula1>K_Type</formula1>
    </dataValidation>
    <dataValidation type="list" allowBlank="1" showInputMessage="1" showErrorMessage="1" sqref="C7" xr:uid="{00000000-0002-0000-0500-000002000000}">
      <formula1>K_Omvang</formula1>
    </dataValidation>
    <dataValidation type="list" allowBlank="1" showInputMessage="1" showErrorMessage="1" sqref="C178" xr:uid="{00000000-0002-0000-0500-000003000000}">
      <formula1>#REF!</formula1>
    </dataValidation>
  </dataValidations>
  <pageMargins left="0.70866141732283472" right="0.70866141732283472" top="0.74803149606299213" bottom="0.74803149606299213" header="0.31496062992125978" footer="0.31496062992125978"/>
  <pageSetup scale="70" fitToHeight="0" orientation="landscape"/>
  <headerFooter>
    <oddFooter>&amp;L&amp;A&amp;C&amp;D&amp;R&amp;P van &amp;N</oddFooter>
  </headerFooter>
  <rowBreaks count="3" manualBreakCount="3">
    <brk id="30" max="16383" man="1"/>
    <brk id="255" max="16383" man="1"/>
    <brk id="27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2:D208"/>
  <sheetViews>
    <sheetView showGridLines="0" topLeftCell="A22" workbookViewId="0">
      <selection activeCell="B26" sqref="B26"/>
    </sheetView>
  </sheetViews>
  <sheetFormatPr defaultColWidth="9.140625" defaultRowHeight="15" x14ac:dyDescent="0.25"/>
  <cols>
    <col min="1" max="1" width="2.7109375" style="5" customWidth="1"/>
    <col min="2" max="2" width="45.28515625" customWidth="1"/>
    <col min="3" max="4" width="17.85546875" customWidth="1"/>
  </cols>
  <sheetData>
    <row r="2" spans="2:4" ht="21.75" customHeight="1" thickBot="1" x14ac:dyDescent="0.4">
      <c r="B2" s="52" t="s">
        <v>76</v>
      </c>
      <c r="C2" s="3"/>
      <c r="D2" s="245" t="s">
        <v>77</v>
      </c>
    </row>
    <row r="3" spans="2:4" ht="15.75" customHeight="1" thickTop="1" x14ac:dyDescent="0.25"/>
    <row r="4" spans="2:4" ht="16.5" customHeight="1" thickBot="1" x14ac:dyDescent="0.35">
      <c r="B4" s="53"/>
      <c r="C4" s="53" t="s">
        <v>78</v>
      </c>
      <c r="D4" s="48" t="s">
        <v>79</v>
      </c>
    </row>
    <row r="5" spans="2:4" ht="17.25" customHeight="1" thickTop="1" thickBot="1" x14ac:dyDescent="0.35">
      <c r="B5" s="53" t="s">
        <v>32</v>
      </c>
      <c r="C5" s="53"/>
      <c r="D5" s="168" t="str">
        <f>IFERROR(IF('Kosten aanvrager'!$C$2="","",'Kosten aanvrager'!$C$2),"")</f>
        <v/>
      </c>
    </row>
    <row r="6" spans="2:4" ht="16.5" customHeight="1" thickTop="1" x14ac:dyDescent="0.3">
      <c r="B6" s="156" t="str">
        <f>Hulpblad!V2</f>
        <v xml:space="preserve"> </v>
      </c>
      <c r="C6" s="157" t="str">
        <f t="shared" ref="C6:C15" si="0">IF(OR($B6="",$B6=" "),"",SUM(D6:D6))</f>
        <v/>
      </c>
      <c r="D6" s="158" t="str">
        <f>IF(OR($B6="",$B6=" "),"",SUMIFS('Kosten aanvrager'!$E$281:$E$290,'Kosten aanvrager'!$B$281:$B$290,$B6))</f>
        <v/>
      </c>
    </row>
    <row r="7" spans="2:4" ht="15.75" customHeight="1" x14ac:dyDescent="0.3">
      <c r="B7" s="159" t="str">
        <f>Hulpblad!V3</f>
        <v xml:space="preserve"> </v>
      </c>
      <c r="C7" s="157" t="str">
        <f t="shared" si="0"/>
        <v/>
      </c>
      <c r="D7" s="158" t="str">
        <f>IF(OR($B7="",$B7=" "),"",SUMIFS('Kosten aanvrager'!$E$281:$E$290,'Kosten aanvrager'!$B$281:$B$290,$B7))</f>
        <v/>
      </c>
    </row>
    <row r="8" spans="2:4" ht="15.75" customHeight="1" x14ac:dyDescent="0.3">
      <c r="B8" s="159" t="str">
        <f>Hulpblad!V4</f>
        <v xml:space="preserve"> </v>
      </c>
      <c r="C8" s="157" t="str">
        <f t="shared" si="0"/>
        <v/>
      </c>
      <c r="D8" s="158" t="str">
        <f>IF(OR($B8="",$B8=" "),"",SUMIFS('Kosten aanvrager'!$E$281:$E$290,'Kosten aanvrager'!$B$281:$B$290,$B8))</f>
        <v/>
      </c>
    </row>
    <row r="9" spans="2:4" ht="15.75" customHeight="1" x14ac:dyDescent="0.3">
      <c r="B9" s="159" t="str">
        <f>Hulpblad!V5</f>
        <v xml:space="preserve"> </v>
      </c>
      <c r="C9" s="157" t="str">
        <f t="shared" si="0"/>
        <v/>
      </c>
      <c r="D9" s="158" t="str">
        <f>IF(OR($B9="",$B9=" "),"",SUMIFS('Kosten aanvrager'!$E$281:$E$290,'Kosten aanvrager'!$B$281:$B$290,$B9))</f>
        <v/>
      </c>
    </row>
    <row r="10" spans="2:4" ht="15.75" customHeight="1" x14ac:dyDescent="0.3">
      <c r="B10" s="159" t="str">
        <f>Hulpblad!V6</f>
        <v xml:space="preserve"> </v>
      </c>
      <c r="C10" s="157" t="str">
        <f t="shared" si="0"/>
        <v/>
      </c>
      <c r="D10" s="158" t="str">
        <f>IF(OR($B10="",$B10=" "),"",SUMIFS('Kosten aanvrager'!$E$281:$E$290,'Kosten aanvrager'!$B$281:$B$290,$B10))</f>
        <v/>
      </c>
    </row>
    <row r="11" spans="2:4" ht="15.75" customHeight="1" x14ac:dyDescent="0.3">
      <c r="B11" s="159" t="str">
        <f>Hulpblad!V7</f>
        <v xml:space="preserve"> </v>
      </c>
      <c r="C11" s="157" t="str">
        <f t="shared" si="0"/>
        <v/>
      </c>
      <c r="D11" s="158" t="str">
        <f>IF(OR($B11="",$B11=" "),"",SUMIFS('Kosten aanvrager'!$E$281:$E$290,'Kosten aanvrager'!$B$281:$B$290,$B11))</f>
        <v/>
      </c>
    </row>
    <row r="12" spans="2:4" ht="15.75" customHeight="1" x14ac:dyDescent="0.3">
      <c r="B12" s="159" t="str">
        <f>Hulpblad!V8</f>
        <v xml:space="preserve"> </v>
      </c>
      <c r="C12" s="157" t="str">
        <f t="shared" si="0"/>
        <v/>
      </c>
      <c r="D12" s="158" t="str">
        <f>IF(OR($B12="",$B12=" "),"",SUMIFS('Kosten aanvrager'!$E$281:$E$290,'Kosten aanvrager'!$B$281:$B$290,$B12))</f>
        <v/>
      </c>
    </row>
    <row r="13" spans="2:4" ht="15.75" customHeight="1" x14ac:dyDescent="0.3">
      <c r="B13" s="159" t="str">
        <f>Hulpblad!V9</f>
        <v xml:space="preserve"> </v>
      </c>
      <c r="C13" s="157" t="str">
        <f t="shared" si="0"/>
        <v/>
      </c>
      <c r="D13" s="158" t="str">
        <f>IF(OR($B13="",$B13=" "),"",SUMIFS('Kosten aanvrager'!$E$281:$E$290,'Kosten aanvrager'!$B$281:$B$290,$B13))</f>
        <v/>
      </c>
    </row>
    <row r="14" spans="2:4" ht="15.75" customHeight="1" x14ac:dyDescent="0.3">
      <c r="B14" s="159" t="str">
        <f>Hulpblad!V10</f>
        <v xml:space="preserve"> </v>
      </c>
      <c r="C14" s="157" t="str">
        <f t="shared" si="0"/>
        <v/>
      </c>
      <c r="D14" s="158" t="str">
        <f>IF(OR($B14="",$B14=" "),"",SUMIFS('Kosten aanvrager'!$E$281:$E$290,'Kosten aanvrager'!$B$281:$B$290,$B14))</f>
        <v/>
      </c>
    </row>
    <row r="15" spans="2:4" ht="16.5" customHeight="1" thickBot="1" x14ac:dyDescent="0.35">
      <c r="B15" s="160" t="str">
        <f>Hulpblad!V11</f>
        <v xml:space="preserve"> </v>
      </c>
      <c r="C15" s="161" t="str">
        <f t="shared" si="0"/>
        <v/>
      </c>
      <c r="D15" s="162" t="str">
        <f>IF(OR($B15="",$B15=" "),"",SUMIFS('Kosten aanvrager'!$E$281:$E$290,'Kosten aanvrager'!$B$281:$B$290,$B15))</f>
        <v/>
      </c>
    </row>
    <row r="16" spans="2:4" ht="17.25" customHeight="1" thickTop="1" thickBot="1" x14ac:dyDescent="0.35">
      <c r="B16" s="53" t="s">
        <v>66</v>
      </c>
      <c r="C16" s="163">
        <f t="shared" ref="C16:D16" si="1">SUM(C6:C15)</f>
        <v>0</v>
      </c>
      <c r="D16" s="163">
        <f t="shared" si="1"/>
        <v>0</v>
      </c>
    </row>
    <row r="17" spans="1:4" s="25" customFormat="1" ht="16.5" customHeight="1" thickTop="1" x14ac:dyDescent="0.3">
      <c r="A17" s="29"/>
      <c r="B17" s="23" t="s">
        <v>59</v>
      </c>
      <c r="C17" s="164">
        <f t="shared" ref="C17:D17" si="2">IFERROR(C16/$C16,0)</f>
        <v>0</v>
      </c>
      <c r="D17" s="164">
        <f t="shared" si="2"/>
        <v>0</v>
      </c>
    </row>
    <row r="18" spans="1:4" ht="8.25" customHeight="1" x14ac:dyDescent="0.25"/>
    <row r="19" spans="1:4" s="5" customFormat="1" ht="9" customHeight="1" x14ac:dyDescent="0.25">
      <c r="D19" s="133">
        <f>IF('Kosten aanvrager'!$A$19=0,0,1)</f>
        <v>1</v>
      </c>
    </row>
    <row r="20" spans="1:4" ht="16.5" customHeight="1" thickBot="1" x14ac:dyDescent="0.35">
      <c r="B20" s="53"/>
      <c r="C20" s="53" t="s">
        <v>78</v>
      </c>
      <c r="D20" s="48" t="s">
        <v>79</v>
      </c>
    </row>
    <row r="21" spans="1:4" ht="17.25" customHeight="1" thickTop="1" thickBot="1" x14ac:dyDescent="0.35">
      <c r="B21" s="53" t="s">
        <v>3</v>
      </c>
      <c r="C21" s="53"/>
      <c r="D21" s="168" t="str">
        <f>IFERROR(IF('Kosten aanvrager'!$C$2="","",'Kosten aanvrager'!$C$2),"")</f>
        <v/>
      </c>
    </row>
    <row r="22" spans="1:4" ht="16.5" customHeight="1" thickTop="1" x14ac:dyDescent="0.3">
      <c r="A22" s="133" t="str">
        <f>IF(Projectinformatie!$B$24="",1,IFERROR(HLOOKUP(VLOOKUP(Projectinformatie!$B$24,Keuzeopties[#All],3,FALSE),Keuze_Kostensoort[#All],2,FALSE),0))</f>
        <v>Uurtarief € 60</v>
      </c>
      <c r="B22" s="115" t="s">
        <v>6</v>
      </c>
      <c r="C22" s="157">
        <f>IF($A22=0,"",SUM(D22:D22))</f>
        <v>0</v>
      </c>
      <c r="D22" s="158">
        <f>SUM('Kosten aanvrager'!$E$38:$E$52)</f>
        <v>0</v>
      </c>
    </row>
    <row r="23" spans="1:4" ht="15.75" customHeight="1" x14ac:dyDescent="0.3">
      <c r="A23" s="133" t="str">
        <f>IF(Projectinformatie!$B$24="",1,IFERROR(HLOOKUP(VLOOKUP(Projectinformatie!$B$24,Keuzeopties[#All],3,FALSE),Keuze_Kostensoort[#All],3,FALSE),0))</f>
        <v>Maandbedrag € 8.600</v>
      </c>
      <c r="B23" s="116" t="s">
        <v>8</v>
      </c>
      <c r="C23" s="157">
        <f>IF($A23=0,"",SUM(D23:D23))</f>
        <v>0</v>
      </c>
      <c r="D23" s="158">
        <f>SUM('Kosten aanvrager'!$F$60:$F$74)</f>
        <v>0</v>
      </c>
    </row>
    <row r="24" spans="1:4" ht="15.75" customHeight="1" x14ac:dyDescent="0.3">
      <c r="A24" s="133">
        <f>IF(Projectinformatie!$B$24="",1,IF(SUM(D19:D19)&gt;0,1,0))</f>
        <v>1</v>
      </c>
      <c r="B24" s="116" t="s">
        <v>10</v>
      </c>
      <c r="C24" s="157">
        <f>IF($A24=0,"",SUM(D24:D24))</f>
        <v>0</v>
      </c>
      <c r="D24" s="158">
        <f>SUM('Kosten aanvrager'!$F$82:$F$96)</f>
        <v>0</v>
      </c>
    </row>
    <row r="25" spans="1:4" ht="15.75" customHeight="1" x14ac:dyDescent="0.3">
      <c r="A25" s="133" t="str">
        <f>IF(Projectinformatie!$B$24="",1,IFERROR(HLOOKUP(VLOOKUP(Projectinformatie!$B$24,Keuzeopties[#All],3,FALSE),Keuze_Kostensoort[#All],5,FALSE),0))</f>
        <v>Loonverletkosten</v>
      </c>
      <c r="B25" s="116" t="s">
        <v>12</v>
      </c>
      <c r="C25" s="157">
        <f>IF($A25=0,"",SUM(D25:D25))</f>
        <v>0</v>
      </c>
      <c r="D25" s="158">
        <f>SUM('Kosten aanvrager'!$E$104:$E$118)</f>
        <v>0</v>
      </c>
    </row>
    <row r="26" spans="1:4" ht="15.75" customHeight="1" x14ac:dyDescent="0.3">
      <c r="A26" s="133" t="str">
        <f>IF(Projectinformatie!$B$24="",1,IFERROR(HLOOKUP(VLOOKUP(Projectinformatie!$B$24,Keuzeopties[#All],3,FALSE),Keuze_Kostensoort[#All],9,FALSE),0))</f>
        <v>Kosten derden</v>
      </c>
      <c r="B26" s="116" t="s">
        <v>15</v>
      </c>
      <c r="C26" s="157">
        <f>IF($A26=0,"",SUM(D26:D26))</f>
        <v>0</v>
      </c>
      <c r="D26" s="158">
        <f>SUM('Kosten aanvrager'!$F$159:$F$175)</f>
        <v>0</v>
      </c>
    </row>
    <row r="27" spans="1:4" ht="17.25" customHeight="1" thickBot="1" x14ac:dyDescent="0.35">
      <c r="B27" s="53" t="s">
        <v>66</v>
      </c>
      <c r="C27" s="163">
        <f>SUM(C22:C26)</f>
        <v>0</v>
      </c>
      <c r="D27" s="163">
        <f>SUM(D22:D26)</f>
        <v>0</v>
      </c>
    </row>
    <row r="28" spans="1:4" s="25" customFormat="1" ht="16.5" customHeight="1" thickTop="1" x14ac:dyDescent="0.3">
      <c r="A28" s="29"/>
      <c r="B28" s="23" t="s">
        <v>59</v>
      </c>
      <c r="C28" s="164">
        <f t="shared" ref="C28:D28" si="3">IFERROR(C27/$C27,0)</f>
        <v>0</v>
      </c>
      <c r="D28" s="164">
        <f t="shared" si="3"/>
        <v>0</v>
      </c>
    </row>
    <row r="29" spans="1:4" s="25" customFormat="1" ht="15.75" customHeight="1" x14ac:dyDescent="0.3">
      <c r="A29" s="29"/>
      <c r="B29" s="44" t="s">
        <v>80</v>
      </c>
      <c r="C29" s="24"/>
      <c r="D29" s="24"/>
    </row>
    <row r="30" spans="1:4" ht="15" customHeight="1" x14ac:dyDescent="0.25"/>
    <row r="31" spans="1:4" ht="16.5" customHeight="1" thickBot="1" x14ac:dyDescent="0.35">
      <c r="B31" s="53" t="s">
        <v>81</v>
      </c>
      <c r="C31" s="163" t="str">
        <f>IF(ROUND(C16,2)-ROUND(C27,2)=0,"JA",C16-C27)</f>
        <v>JA</v>
      </c>
      <c r="D31" s="163" t="str">
        <f>IF(ROUND(D16,2)-ROUND(D27,2)=0,"JA",D16-D27)</f>
        <v>JA</v>
      </c>
    </row>
    <row r="32" spans="1:4" ht="16.5" customHeight="1" thickTop="1" x14ac:dyDescent="0.25">
      <c r="B32" s="44" t="s">
        <v>82</v>
      </c>
    </row>
    <row r="34" spans="1:1" s="112" customFormat="1" x14ac:dyDescent="0.25">
      <c r="A34" s="111"/>
    </row>
    <row r="35" spans="1:1" s="112" customFormat="1" x14ac:dyDescent="0.25">
      <c r="A35" s="111"/>
    </row>
    <row r="36" spans="1:1" s="112" customFormat="1" x14ac:dyDescent="0.25">
      <c r="A36" s="111"/>
    </row>
    <row r="37" spans="1:1" s="112" customFormat="1" x14ac:dyDescent="0.25">
      <c r="A37" s="111"/>
    </row>
    <row r="38" spans="1:1" s="112" customFormat="1" x14ac:dyDescent="0.25">
      <c r="A38" s="111"/>
    </row>
    <row r="39" spans="1:1" s="112" customFormat="1" x14ac:dyDescent="0.25">
      <c r="A39" s="111"/>
    </row>
    <row r="40" spans="1:1" s="112" customFormat="1" x14ac:dyDescent="0.25">
      <c r="A40" s="111"/>
    </row>
    <row r="41" spans="1:1" s="112" customFormat="1" x14ac:dyDescent="0.25">
      <c r="A41" s="111"/>
    </row>
    <row r="42" spans="1:1" s="112" customFormat="1" x14ac:dyDescent="0.25">
      <c r="A42" s="111"/>
    </row>
    <row r="43" spans="1:1" s="112" customFormat="1" x14ac:dyDescent="0.25">
      <c r="A43" s="111"/>
    </row>
    <row r="44" spans="1:1" s="112" customFormat="1" x14ac:dyDescent="0.25">
      <c r="A44" s="111"/>
    </row>
    <row r="45" spans="1:1" s="112" customFormat="1" x14ac:dyDescent="0.25">
      <c r="A45" s="111"/>
    </row>
    <row r="46" spans="1:1" s="112" customFormat="1" x14ac:dyDescent="0.25">
      <c r="A46" s="111"/>
    </row>
    <row r="47" spans="1:1" s="112" customFormat="1" x14ac:dyDescent="0.25">
      <c r="A47" s="111"/>
    </row>
    <row r="48" spans="1:1" s="112" customFormat="1" x14ac:dyDescent="0.25">
      <c r="A48" s="111"/>
    </row>
    <row r="49" spans="1:1" s="112" customFormat="1" x14ac:dyDescent="0.25">
      <c r="A49" s="111"/>
    </row>
    <row r="50" spans="1:1" s="112" customFormat="1" x14ac:dyDescent="0.25">
      <c r="A50" s="111"/>
    </row>
    <row r="51" spans="1:1" s="112" customFormat="1" x14ac:dyDescent="0.25">
      <c r="A51" s="111"/>
    </row>
    <row r="52" spans="1:1" s="112" customFormat="1" x14ac:dyDescent="0.25">
      <c r="A52" s="111"/>
    </row>
    <row r="53" spans="1:1" s="112" customFormat="1" x14ac:dyDescent="0.25">
      <c r="A53" s="111"/>
    </row>
    <row r="54" spans="1:1" s="112" customFormat="1" x14ac:dyDescent="0.25">
      <c r="A54" s="111"/>
    </row>
    <row r="55" spans="1:1" s="112" customFormat="1" x14ac:dyDescent="0.25">
      <c r="A55" s="111"/>
    </row>
    <row r="56" spans="1:1" s="112" customFormat="1" x14ac:dyDescent="0.25">
      <c r="A56" s="111"/>
    </row>
    <row r="57" spans="1:1" s="112" customFormat="1" x14ac:dyDescent="0.25">
      <c r="A57" s="111"/>
    </row>
    <row r="58" spans="1:1" s="112" customFormat="1" x14ac:dyDescent="0.25">
      <c r="A58" s="111"/>
    </row>
    <row r="59" spans="1:1" s="112" customFormat="1" x14ac:dyDescent="0.25">
      <c r="A59" s="111"/>
    </row>
    <row r="60" spans="1:1" s="112" customFormat="1" x14ac:dyDescent="0.25">
      <c r="A60" s="111"/>
    </row>
    <row r="61" spans="1:1" s="112" customFormat="1" x14ac:dyDescent="0.25">
      <c r="A61" s="111"/>
    </row>
    <row r="62" spans="1:1" s="112" customFormat="1" x14ac:dyDescent="0.25">
      <c r="A62" s="111"/>
    </row>
    <row r="63" spans="1:1" s="112" customFormat="1" x14ac:dyDescent="0.25">
      <c r="A63" s="111"/>
    </row>
    <row r="64" spans="1:1" s="112" customFormat="1" x14ac:dyDescent="0.25">
      <c r="A64" s="111"/>
    </row>
    <row r="65" spans="1:1" s="112" customFormat="1" x14ac:dyDescent="0.25">
      <c r="A65" s="111"/>
    </row>
    <row r="66" spans="1:1" s="112" customFormat="1" x14ac:dyDescent="0.25">
      <c r="A66" s="111"/>
    </row>
    <row r="67" spans="1:1" s="112" customFormat="1" x14ac:dyDescent="0.25">
      <c r="A67" s="111"/>
    </row>
    <row r="68" spans="1:1" s="112" customFormat="1" x14ac:dyDescent="0.25">
      <c r="A68" s="111"/>
    </row>
    <row r="69" spans="1:1" s="112" customFormat="1" x14ac:dyDescent="0.25">
      <c r="A69" s="111"/>
    </row>
    <row r="70" spans="1:1" s="112" customFormat="1" x14ac:dyDescent="0.25">
      <c r="A70" s="111"/>
    </row>
    <row r="71" spans="1:1" s="112" customFormat="1" x14ac:dyDescent="0.25">
      <c r="A71" s="111"/>
    </row>
    <row r="72" spans="1:1" s="112" customFormat="1" x14ac:dyDescent="0.25">
      <c r="A72" s="111"/>
    </row>
    <row r="73" spans="1:1" s="112" customFormat="1" x14ac:dyDescent="0.25">
      <c r="A73" s="111"/>
    </row>
    <row r="74" spans="1:1" s="112" customFormat="1" x14ac:dyDescent="0.25">
      <c r="A74" s="111"/>
    </row>
    <row r="75" spans="1:1" s="112" customFormat="1" x14ac:dyDescent="0.25">
      <c r="A75" s="111"/>
    </row>
    <row r="76" spans="1:1" s="112" customFormat="1" x14ac:dyDescent="0.25">
      <c r="A76" s="111"/>
    </row>
    <row r="77" spans="1:1" s="112" customFormat="1" x14ac:dyDescent="0.25">
      <c r="A77" s="111"/>
    </row>
    <row r="78" spans="1:1" s="112" customFormat="1" x14ac:dyDescent="0.25">
      <c r="A78" s="111"/>
    </row>
    <row r="79" spans="1:1" s="112" customFormat="1" x14ac:dyDescent="0.25">
      <c r="A79" s="111"/>
    </row>
    <row r="80" spans="1:1" s="112" customFormat="1" x14ac:dyDescent="0.25">
      <c r="A80" s="111"/>
    </row>
    <row r="81" spans="1:1" s="112" customFormat="1" x14ac:dyDescent="0.25">
      <c r="A81" s="111"/>
    </row>
    <row r="82" spans="1:1" s="112" customFormat="1" x14ac:dyDescent="0.25">
      <c r="A82" s="111"/>
    </row>
    <row r="83" spans="1:1" s="112" customFormat="1" x14ac:dyDescent="0.25">
      <c r="A83" s="111"/>
    </row>
    <row r="84" spans="1:1" s="112" customFormat="1" x14ac:dyDescent="0.25">
      <c r="A84" s="111"/>
    </row>
    <row r="85" spans="1:1" s="112" customFormat="1" x14ac:dyDescent="0.25">
      <c r="A85" s="111"/>
    </row>
    <row r="86" spans="1:1" s="112" customFormat="1" x14ac:dyDescent="0.25">
      <c r="A86" s="111"/>
    </row>
    <row r="87" spans="1:1" s="112" customFormat="1" x14ac:dyDescent="0.25">
      <c r="A87" s="111"/>
    </row>
    <row r="88" spans="1:1" s="112" customFormat="1" x14ac:dyDescent="0.25">
      <c r="A88" s="111"/>
    </row>
    <row r="89" spans="1:1" s="112" customFormat="1" x14ac:dyDescent="0.25">
      <c r="A89" s="111"/>
    </row>
    <row r="90" spans="1:1" s="112" customFormat="1" x14ac:dyDescent="0.25">
      <c r="A90" s="111"/>
    </row>
    <row r="91" spans="1:1" s="112" customFormat="1" x14ac:dyDescent="0.25">
      <c r="A91" s="111"/>
    </row>
    <row r="92" spans="1:1" s="112" customFormat="1" x14ac:dyDescent="0.25">
      <c r="A92" s="111"/>
    </row>
    <row r="93" spans="1:1" s="112" customFormat="1" x14ac:dyDescent="0.25">
      <c r="A93" s="111"/>
    </row>
    <row r="94" spans="1:1" s="112" customFormat="1" x14ac:dyDescent="0.25">
      <c r="A94" s="111"/>
    </row>
    <row r="95" spans="1:1" s="112" customFormat="1" x14ac:dyDescent="0.25">
      <c r="A95" s="111"/>
    </row>
    <row r="96" spans="1:1" s="112" customFormat="1" x14ac:dyDescent="0.25">
      <c r="A96" s="111"/>
    </row>
    <row r="97" spans="1:1" s="112" customFormat="1" x14ac:dyDescent="0.25">
      <c r="A97" s="111"/>
    </row>
    <row r="98" spans="1:1" s="112" customFormat="1" x14ac:dyDescent="0.25">
      <c r="A98" s="111"/>
    </row>
    <row r="99" spans="1:1" s="112" customFormat="1" x14ac:dyDescent="0.25">
      <c r="A99" s="111"/>
    </row>
    <row r="100" spans="1:1" s="112" customFormat="1" x14ac:dyDescent="0.25">
      <c r="A100" s="111"/>
    </row>
    <row r="101" spans="1:1" s="112" customFormat="1" x14ac:dyDescent="0.25">
      <c r="A101" s="111"/>
    </row>
    <row r="102" spans="1:1" s="112" customFormat="1" x14ac:dyDescent="0.25">
      <c r="A102" s="111"/>
    </row>
    <row r="103" spans="1:1" s="112" customFormat="1" x14ac:dyDescent="0.25">
      <c r="A103" s="111"/>
    </row>
    <row r="104" spans="1:1" s="112" customFormat="1" x14ac:dyDescent="0.25">
      <c r="A104" s="111"/>
    </row>
    <row r="105" spans="1:1" s="112" customFormat="1" x14ac:dyDescent="0.25">
      <c r="A105" s="111"/>
    </row>
    <row r="106" spans="1:1" s="112" customFormat="1" x14ac:dyDescent="0.25">
      <c r="A106" s="111"/>
    </row>
    <row r="107" spans="1:1" s="112" customFormat="1" x14ac:dyDescent="0.25">
      <c r="A107" s="111"/>
    </row>
    <row r="108" spans="1:1" s="112" customFormat="1" x14ac:dyDescent="0.25">
      <c r="A108" s="111"/>
    </row>
    <row r="109" spans="1:1" s="112" customFormat="1" x14ac:dyDescent="0.25">
      <c r="A109" s="111"/>
    </row>
    <row r="110" spans="1:1" s="112" customFormat="1" x14ac:dyDescent="0.25">
      <c r="A110" s="111"/>
    </row>
    <row r="111" spans="1:1" s="112" customFormat="1" x14ac:dyDescent="0.25">
      <c r="A111" s="111"/>
    </row>
    <row r="112" spans="1:1" s="112" customFormat="1" x14ac:dyDescent="0.25">
      <c r="A112" s="111"/>
    </row>
    <row r="113" spans="1:1" s="112" customFormat="1" x14ac:dyDescent="0.25">
      <c r="A113" s="111"/>
    </row>
    <row r="114" spans="1:1" s="112" customFormat="1" x14ac:dyDescent="0.25">
      <c r="A114" s="111"/>
    </row>
    <row r="115" spans="1:1" s="112" customFormat="1" x14ac:dyDescent="0.25">
      <c r="A115" s="111"/>
    </row>
    <row r="116" spans="1:1" s="112" customFormat="1" x14ac:dyDescent="0.25">
      <c r="A116" s="111"/>
    </row>
    <row r="117" spans="1:1" s="112" customFormat="1" x14ac:dyDescent="0.25">
      <c r="A117" s="111"/>
    </row>
    <row r="118" spans="1:1" s="112" customFormat="1" x14ac:dyDescent="0.25">
      <c r="A118" s="111"/>
    </row>
    <row r="119" spans="1:1" s="112" customFormat="1" x14ac:dyDescent="0.25">
      <c r="A119" s="111"/>
    </row>
    <row r="120" spans="1:1" s="112" customFormat="1" x14ac:dyDescent="0.25">
      <c r="A120" s="111"/>
    </row>
    <row r="121" spans="1:1" s="112" customFormat="1" x14ac:dyDescent="0.25">
      <c r="A121" s="111"/>
    </row>
    <row r="122" spans="1:1" s="112" customFormat="1" x14ac:dyDescent="0.25">
      <c r="A122" s="111"/>
    </row>
    <row r="123" spans="1:1" s="112" customFormat="1" x14ac:dyDescent="0.25">
      <c r="A123" s="111"/>
    </row>
    <row r="124" spans="1:1" s="112" customFormat="1" x14ac:dyDescent="0.25">
      <c r="A124" s="111"/>
    </row>
    <row r="125" spans="1:1" s="112" customFormat="1" x14ac:dyDescent="0.25">
      <c r="A125" s="111"/>
    </row>
    <row r="126" spans="1:1" s="112" customFormat="1" x14ac:dyDescent="0.25">
      <c r="A126" s="111"/>
    </row>
    <row r="127" spans="1:1" s="112" customFormat="1" x14ac:dyDescent="0.25">
      <c r="A127" s="111"/>
    </row>
    <row r="128" spans="1:1" s="112" customFormat="1" x14ac:dyDescent="0.25">
      <c r="A128" s="111"/>
    </row>
    <row r="129" spans="1:1" s="112" customFormat="1" x14ac:dyDescent="0.25">
      <c r="A129" s="111"/>
    </row>
    <row r="130" spans="1:1" s="112" customFormat="1" x14ac:dyDescent="0.25">
      <c r="A130" s="111"/>
    </row>
    <row r="131" spans="1:1" s="112" customFormat="1" x14ac:dyDescent="0.25">
      <c r="A131" s="111"/>
    </row>
    <row r="132" spans="1:1" s="112" customFormat="1" x14ac:dyDescent="0.25">
      <c r="A132" s="111"/>
    </row>
    <row r="133" spans="1:1" s="112" customFormat="1" x14ac:dyDescent="0.25">
      <c r="A133" s="111"/>
    </row>
    <row r="134" spans="1:1" s="112" customFormat="1" x14ac:dyDescent="0.25">
      <c r="A134" s="111"/>
    </row>
    <row r="135" spans="1:1" s="112" customFormat="1" x14ac:dyDescent="0.25">
      <c r="A135" s="111"/>
    </row>
    <row r="136" spans="1:1" s="112" customFormat="1" x14ac:dyDescent="0.25">
      <c r="A136" s="111"/>
    </row>
    <row r="137" spans="1:1" s="112" customFormat="1" x14ac:dyDescent="0.25">
      <c r="A137" s="111"/>
    </row>
    <row r="138" spans="1:1" s="112" customFormat="1" x14ac:dyDescent="0.25">
      <c r="A138" s="111"/>
    </row>
    <row r="139" spans="1:1" s="112" customFormat="1" x14ac:dyDescent="0.25">
      <c r="A139" s="111"/>
    </row>
    <row r="140" spans="1:1" s="112" customFormat="1" x14ac:dyDescent="0.25">
      <c r="A140" s="111"/>
    </row>
    <row r="141" spans="1:1" s="112" customFormat="1" x14ac:dyDescent="0.25">
      <c r="A141" s="111"/>
    </row>
    <row r="142" spans="1:1" s="112" customFormat="1" x14ac:dyDescent="0.25">
      <c r="A142" s="111"/>
    </row>
    <row r="143" spans="1:1" s="112" customFormat="1" x14ac:dyDescent="0.25">
      <c r="A143" s="111"/>
    </row>
    <row r="144" spans="1:1" s="112" customFormat="1" x14ac:dyDescent="0.25">
      <c r="A144" s="111"/>
    </row>
    <row r="145" spans="1:1" s="112" customFormat="1" x14ac:dyDescent="0.25">
      <c r="A145" s="111"/>
    </row>
    <row r="146" spans="1:1" s="112" customFormat="1" x14ac:dyDescent="0.25">
      <c r="A146" s="111"/>
    </row>
    <row r="147" spans="1:1" s="112" customFormat="1" x14ac:dyDescent="0.25">
      <c r="A147" s="111"/>
    </row>
    <row r="148" spans="1:1" s="112" customFormat="1" x14ac:dyDescent="0.25">
      <c r="A148" s="111"/>
    </row>
    <row r="149" spans="1:1" s="112" customFormat="1" x14ac:dyDescent="0.25">
      <c r="A149" s="111"/>
    </row>
    <row r="150" spans="1:1" s="112" customFormat="1" x14ac:dyDescent="0.25">
      <c r="A150" s="111"/>
    </row>
    <row r="151" spans="1:1" s="112" customFormat="1" x14ac:dyDescent="0.25">
      <c r="A151" s="111"/>
    </row>
    <row r="152" spans="1:1" s="112" customFormat="1" x14ac:dyDescent="0.25">
      <c r="A152" s="111"/>
    </row>
    <row r="153" spans="1:1" s="112" customFormat="1" x14ac:dyDescent="0.25">
      <c r="A153" s="111"/>
    </row>
    <row r="154" spans="1:1" s="112" customFormat="1" x14ac:dyDescent="0.25">
      <c r="A154" s="111"/>
    </row>
    <row r="155" spans="1:1" s="112" customFormat="1" x14ac:dyDescent="0.25">
      <c r="A155" s="111"/>
    </row>
    <row r="156" spans="1:1" s="112" customFormat="1" x14ac:dyDescent="0.25">
      <c r="A156" s="111"/>
    </row>
    <row r="157" spans="1:1" s="112" customFormat="1" x14ac:dyDescent="0.25">
      <c r="A157" s="111"/>
    </row>
    <row r="158" spans="1:1" s="112" customFormat="1" x14ac:dyDescent="0.25">
      <c r="A158" s="111"/>
    </row>
    <row r="159" spans="1:1" s="112" customFormat="1" x14ac:dyDescent="0.25">
      <c r="A159" s="111"/>
    </row>
    <row r="160" spans="1:1" s="112" customFormat="1" x14ac:dyDescent="0.25">
      <c r="A160" s="111"/>
    </row>
    <row r="161" spans="1:1" s="112" customFormat="1" x14ac:dyDescent="0.25">
      <c r="A161" s="111"/>
    </row>
    <row r="162" spans="1:1" s="112" customFormat="1" x14ac:dyDescent="0.25">
      <c r="A162" s="111"/>
    </row>
    <row r="163" spans="1:1" s="112" customFormat="1" x14ac:dyDescent="0.25">
      <c r="A163" s="111"/>
    </row>
    <row r="164" spans="1:1" s="112" customFormat="1" x14ac:dyDescent="0.25">
      <c r="A164" s="111"/>
    </row>
    <row r="165" spans="1:1" s="112" customFormat="1" x14ac:dyDescent="0.25">
      <c r="A165" s="111"/>
    </row>
    <row r="166" spans="1:1" s="112" customFormat="1" x14ac:dyDescent="0.25">
      <c r="A166" s="111"/>
    </row>
    <row r="167" spans="1:1" s="112" customFormat="1" x14ac:dyDescent="0.25">
      <c r="A167" s="111"/>
    </row>
    <row r="168" spans="1:1" s="112" customFormat="1" x14ac:dyDescent="0.25">
      <c r="A168" s="111"/>
    </row>
    <row r="169" spans="1:1" s="112" customFormat="1" x14ac:dyDescent="0.25">
      <c r="A169" s="111"/>
    </row>
    <row r="170" spans="1:1" s="112" customFormat="1" x14ac:dyDescent="0.25">
      <c r="A170" s="111"/>
    </row>
    <row r="171" spans="1:1" s="112" customFormat="1" x14ac:dyDescent="0.25">
      <c r="A171" s="111"/>
    </row>
    <row r="172" spans="1:1" s="112" customFormat="1" x14ac:dyDescent="0.25">
      <c r="A172" s="111"/>
    </row>
    <row r="173" spans="1:1" s="112" customFormat="1" x14ac:dyDescent="0.25">
      <c r="A173" s="111"/>
    </row>
    <row r="174" spans="1:1" s="112" customFormat="1" x14ac:dyDescent="0.25">
      <c r="A174" s="111"/>
    </row>
    <row r="175" spans="1:1" s="112" customFormat="1" x14ac:dyDescent="0.25">
      <c r="A175" s="111"/>
    </row>
    <row r="176" spans="1:1" s="112" customFormat="1" x14ac:dyDescent="0.25">
      <c r="A176" s="111"/>
    </row>
    <row r="177" spans="1:1" s="112" customFormat="1" x14ac:dyDescent="0.25">
      <c r="A177" s="111"/>
    </row>
    <row r="178" spans="1:1" s="112" customFormat="1" x14ac:dyDescent="0.25">
      <c r="A178" s="111"/>
    </row>
    <row r="179" spans="1:1" s="112" customFormat="1" x14ac:dyDescent="0.25">
      <c r="A179" s="111"/>
    </row>
    <row r="180" spans="1:1" s="112" customFormat="1" x14ac:dyDescent="0.25">
      <c r="A180" s="111"/>
    </row>
    <row r="181" spans="1:1" s="112" customFormat="1" x14ac:dyDescent="0.25">
      <c r="A181" s="111"/>
    </row>
    <row r="182" spans="1:1" s="112" customFormat="1" x14ac:dyDescent="0.25">
      <c r="A182" s="111"/>
    </row>
    <row r="183" spans="1:1" s="112" customFormat="1" x14ac:dyDescent="0.25">
      <c r="A183" s="111"/>
    </row>
    <row r="184" spans="1:1" s="112" customFormat="1" x14ac:dyDescent="0.25">
      <c r="A184" s="111"/>
    </row>
    <row r="185" spans="1:1" s="112" customFormat="1" x14ac:dyDescent="0.25">
      <c r="A185" s="111"/>
    </row>
    <row r="186" spans="1:1" s="112" customFormat="1" x14ac:dyDescent="0.25">
      <c r="A186" s="111"/>
    </row>
    <row r="187" spans="1:1" s="112" customFormat="1" x14ac:dyDescent="0.25">
      <c r="A187" s="111"/>
    </row>
    <row r="188" spans="1:1" s="112" customFormat="1" x14ac:dyDescent="0.25">
      <c r="A188" s="111"/>
    </row>
    <row r="189" spans="1:1" s="112" customFormat="1" x14ac:dyDescent="0.25">
      <c r="A189" s="111"/>
    </row>
    <row r="190" spans="1:1" s="112" customFormat="1" x14ac:dyDescent="0.25">
      <c r="A190" s="111"/>
    </row>
    <row r="191" spans="1:1" s="112" customFormat="1" x14ac:dyDescent="0.25">
      <c r="A191" s="111"/>
    </row>
    <row r="192" spans="1:1" s="112" customFormat="1" x14ac:dyDescent="0.25">
      <c r="A192" s="111"/>
    </row>
    <row r="193" spans="1:1" s="112" customFormat="1" x14ac:dyDescent="0.25">
      <c r="A193" s="111"/>
    </row>
    <row r="194" spans="1:1" s="112" customFormat="1" x14ac:dyDescent="0.25">
      <c r="A194" s="111"/>
    </row>
    <row r="195" spans="1:1" s="112" customFormat="1" x14ac:dyDescent="0.25">
      <c r="A195" s="111"/>
    </row>
    <row r="196" spans="1:1" s="112" customFormat="1" x14ac:dyDescent="0.25">
      <c r="A196" s="111"/>
    </row>
    <row r="197" spans="1:1" s="112" customFormat="1" x14ac:dyDescent="0.25">
      <c r="A197" s="111"/>
    </row>
    <row r="198" spans="1:1" s="112" customFormat="1" x14ac:dyDescent="0.25">
      <c r="A198" s="111"/>
    </row>
    <row r="199" spans="1:1" s="112" customFormat="1" x14ac:dyDescent="0.25">
      <c r="A199" s="111"/>
    </row>
    <row r="200" spans="1:1" s="112" customFormat="1" x14ac:dyDescent="0.25">
      <c r="A200" s="111"/>
    </row>
    <row r="201" spans="1:1" s="112" customFormat="1" x14ac:dyDescent="0.25">
      <c r="A201" s="111"/>
    </row>
    <row r="202" spans="1:1" s="112" customFormat="1" x14ac:dyDescent="0.25">
      <c r="A202" s="111"/>
    </row>
    <row r="203" spans="1:1" s="112" customFormat="1" x14ac:dyDescent="0.25">
      <c r="A203" s="111"/>
    </row>
    <row r="204" spans="1:1" s="112" customFormat="1" x14ac:dyDescent="0.25">
      <c r="A204" s="111"/>
    </row>
    <row r="205" spans="1:1" s="112" customFormat="1" x14ac:dyDescent="0.25">
      <c r="A205" s="111"/>
    </row>
    <row r="206" spans="1:1" s="112" customFormat="1" x14ac:dyDescent="0.25">
      <c r="A206" s="111"/>
    </row>
    <row r="207" spans="1:1" s="112" customFormat="1" x14ac:dyDescent="0.25">
      <c r="A207" s="111"/>
    </row>
    <row r="208" spans="1:1" s="112" customFormat="1" x14ac:dyDescent="0.25">
      <c r="A208" s="111"/>
    </row>
  </sheetData>
  <sheetProtection sheet="1" objects="1" scenarios="1"/>
  <conditionalFormatting sqref="B22:B23 B25:B26 D25:D26">
    <cfRule type="expression" dxfId="6" priority="24">
      <formula>$A22=0</formula>
    </cfRule>
  </conditionalFormatting>
  <conditionalFormatting sqref="B24">
    <cfRule type="expression" dxfId="5" priority="22">
      <formula>AND($A24=0,B$19=0)</formula>
    </cfRule>
  </conditionalFormatting>
  <conditionalFormatting sqref="C31:D31">
    <cfRule type="cellIs" dxfId="4" priority="7" operator="notEqual">
      <formula>"JA"</formula>
    </cfRule>
  </conditionalFormatting>
  <conditionalFormatting sqref="D22:D23">
    <cfRule type="expression" dxfId="3" priority="5">
      <formula>$A22=0</formula>
    </cfRule>
  </conditionalFormatting>
  <conditionalFormatting sqref="D24">
    <cfRule type="expression" dxfId="2" priority="4">
      <formula>OR($A24=0,D$19=0)</formula>
    </cfRule>
  </conditionalFormatting>
  <pageMargins left="0.7" right="0.7" top="0.75" bottom="0.75" header="0.3" footer="0.3"/>
  <pageSetup scale="2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B2:D55"/>
  <sheetViews>
    <sheetView showGridLines="0" workbookViewId="0">
      <selection activeCell="G11" sqref="G11"/>
    </sheetView>
  </sheetViews>
  <sheetFormatPr defaultColWidth="9.140625" defaultRowHeight="15" x14ac:dyDescent="0.25"/>
  <cols>
    <col min="1" max="1" width="2.5703125" customWidth="1"/>
    <col min="2" max="2" width="36.42578125" customWidth="1"/>
    <col min="3" max="3" width="18.85546875" customWidth="1"/>
    <col min="4" max="4" width="17.85546875" customWidth="1"/>
  </cols>
  <sheetData>
    <row r="2" spans="2:4" ht="21.75" customHeight="1" thickBot="1" x14ac:dyDescent="0.4">
      <c r="B2" s="52" t="s">
        <v>83</v>
      </c>
      <c r="C2" s="3"/>
      <c r="D2" s="245" t="s">
        <v>77</v>
      </c>
    </row>
    <row r="3" spans="2:4" ht="15.75" customHeight="1" thickTop="1" x14ac:dyDescent="0.25"/>
    <row r="4" spans="2:4" ht="16.5" customHeight="1" thickBot="1" x14ac:dyDescent="0.35">
      <c r="B4" s="53"/>
      <c r="C4" s="53" t="s">
        <v>84</v>
      </c>
      <c r="D4" s="48" t="s">
        <v>79</v>
      </c>
    </row>
    <row r="5" spans="2:4" ht="17.25" customHeight="1" thickTop="1" thickBot="1" x14ac:dyDescent="0.35">
      <c r="B5" s="53" t="s">
        <v>58</v>
      </c>
      <c r="C5" s="53"/>
      <c r="D5" s="168" t="str">
        <f>IFERROR(IF('Kosten aanvrager'!$C$2="","",'Kosten aanvrager'!$C$2),"")</f>
        <v/>
      </c>
    </row>
    <row r="6" spans="2:4" ht="16.5" customHeight="1" thickTop="1" x14ac:dyDescent="0.3">
      <c r="B6" s="115" t="s">
        <v>61</v>
      </c>
      <c r="C6" s="157">
        <f t="shared" ref="C6:C12" si="0">SUM(D6:D6)</f>
        <v>0</v>
      </c>
      <c r="D6" s="158">
        <f>'Kosten aanvrager'!$C263</f>
        <v>0</v>
      </c>
    </row>
    <row r="7" spans="2:4" ht="15.75" customHeight="1" x14ac:dyDescent="0.3">
      <c r="B7" s="116" t="s">
        <v>62</v>
      </c>
      <c r="C7" s="157">
        <f t="shared" si="0"/>
        <v>0</v>
      </c>
      <c r="D7" s="158">
        <f>'Kosten aanvrager'!$C264</f>
        <v>0</v>
      </c>
    </row>
    <row r="8" spans="2:4" ht="15.75" customHeight="1" x14ac:dyDescent="0.3">
      <c r="B8" s="116" t="s">
        <v>63</v>
      </c>
      <c r="C8" s="157">
        <f t="shared" si="0"/>
        <v>0</v>
      </c>
      <c r="D8" s="158">
        <f>'Kosten aanvrager'!$C265</f>
        <v>0</v>
      </c>
    </row>
    <row r="9" spans="2:4" ht="15.75" customHeight="1" x14ac:dyDescent="0.3">
      <c r="B9" s="116" t="s">
        <v>64</v>
      </c>
      <c r="C9" s="157">
        <f t="shared" si="0"/>
        <v>0</v>
      </c>
      <c r="D9" s="158">
        <f>'Kosten aanvrager'!$C266</f>
        <v>0</v>
      </c>
    </row>
    <row r="10" spans="2:4" ht="16.5" customHeight="1" thickBot="1" x14ac:dyDescent="0.35">
      <c r="B10" s="117" t="s">
        <v>65</v>
      </c>
      <c r="C10" s="161">
        <f t="shared" si="0"/>
        <v>0</v>
      </c>
      <c r="D10" s="162">
        <f>'Kosten aanvrager'!$C267</f>
        <v>0</v>
      </c>
    </row>
    <row r="11" spans="2:4" ht="17.25" customHeight="1" thickTop="1" thickBot="1" x14ac:dyDescent="0.35">
      <c r="B11" s="53" t="s">
        <v>66</v>
      </c>
      <c r="C11" s="163">
        <f t="shared" si="0"/>
        <v>0</v>
      </c>
      <c r="D11" s="163">
        <f t="shared" ref="D11" si="1">SUM(D6:D10)</f>
        <v>0</v>
      </c>
    </row>
    <row r="12" spans="2:4" ht="17.25" customHeight="1" thickTop="1" thickBot="1" x14ac:dyDescent="0.35">
      <c r="B12" s="118" t="s">
        <v>31</v>
      </c>
      <c r="C12" s="165">
        <f t="shared" si="0"/>
        <v>0</v>
      </c>
      <c r="D12" s="166">
        <f>'Kosten aanvrager'!$D$28</f>
        <v>0</v>
      </c>
    </row>
    <row r="13" spans="2:4" ht="17.25" customHeight="1" thickTop="1" thickBot="1" x14ac:dyDescent="0.35">
      <c r="B13" s="53" t="s">
        <v>85</v>
      </c>
      <c r="C13" s="163" t="str">
        <f t="shared" ref="C13:D13" si="2">IF(ROUND(C11,2)-ROUND(C12,2)=0,"JA",C11-C12)</f>
        <v>JA</v>
      </c>
      <c r="D13" s="163" t="str">
        <f t="shared" si="2"/>
        <v>JA</v>
      </c>
    </row>
    <row r="14" spans="2:4" s="25" customFormat="1" ht="16.5" customHeight="1" thickTop="1" x14ac:dyDescent="0.3">
      <c r="B14" s="21"/>
      <c r="C14" s="21"/>
      <c r="D14" s="22"/>
    </row>
    <row r="15" spans="2:4" s="112" customFormat="1" x14ac:dyDescent="0.25"/>
    <row r="16" spans="2:4" s="112" customFormat="1" ht="15.75" customHeight="1" x14ac:dyDescent="0.3">
      <c r="B16" s="113"/>
      <c r="C16" s="113"/>
      <c r="D16" s="114"/>
    </row>
    <row r="17" s="112" customFormat="1" x14ac:dyDescent="0.25"/>
    <row r="18" s="112" customFormat="1" x14ac:dyDescent="0.25"/>
    <row r="19" s="112" customFormat="1" x14ac:dyDescent="0.25"/>
    <row r="20" s="112" customFormat="1" x14ac:dyDescent="0.25"/>
    <row r="21" s="112" customFormat="1" x14ac:dyDescent="0.25"/>
    <row r="22" s="112" customFormat="1" x14ac:dyDescent="0.25"/>
    <row r="23" s="112" customFormat="1" x14ac:dyDescent="0.25"/>
    <row r="24" s="112" customFormat="1" x14ac:dyDescent="0.25"/>
    <row r="25" s="112" customFormat="1" x14ac:dyDescent="0.25"/>
    <row r="26" s="112" customFormat="1" x14ac:dyDescent="0.25"/>
    <row r="27" s="112" customFormat="1" x14ac:dyDescent="0.25"/>
    <row r="28" s="112" customFormat="1" x14ac:dyDescent="0.25"/>
    <row r="29" s="112" customFormat="1" x14ac:dyDescent="0.25"/>
    <row r="30" s="112" customFormat="1" x14ac:dyDescent="0.25"/>
    <row r="31" s="112" customFormat="1" x14ac:dyDescent="0.25"/>
    <row r="32" s="112" customFormat="1" x14ac:dyDescent="0.25"/>
    <row r="33" s="112" customFormat="1" x14ac:dyDescent="0.25"/>
    <row r="34" s="112" customFormat="1" x14ac:dyDescent="0.25"/>
    <row r="35" s="112" customFormat="1" x14ac:dyDescent="0.25"/>
    <row r="36" s="112" customFormat="1" x14ac:dyDescent="0.25"/>
    <row r="37" s="112" customFormat="1" x14ac:dyDescent="0.25"/>
    <row r="38" s="112" customFormat="1" x14ac:dyDescent="0.25"/>
    <row r="39" s="112" customFormat="1" x14ac:dyDescent="0.25"/>
    <row r="40" s="112" customFormat="1" x14ac:dyDescent="0.25"/>
    <row r="41" s="112" customFormat="1" x14ac:dyDescent="0.25"/>
    <row r="42" s="112" customFormat="1" x14ac:dyDescent="0.25"/>
    <row r="43" s="112" customFormat="1" x14ac:dyDescent="0.25"/>
    <row r="44" s="112" customFormat="1" x14ac:dyDescent="0.25"/>
    <row r="45" s="112" customFormat="1" x14ac:dyDescent="0.25"/>
    <row r="46" s="112" customFormat="1" x14ac:dyDescent="0.25"/>
    <row r="47" s="112" customFormat="1" x14ac:dyDescent="0.25"/>
    <row r="48" s="112" customFormat="1" x14ac:dyDescent="0.25"/>
    <row r="49" s="112" customFormat="1" x14ac:dyDescent="0.25"/>
    <row r="50" s="112" customFormat="1" x14ac:dyDescent="0.25"/>
    <row r="51" s="112" customFormat="1" x14ac:dyDescent="0.25"/>
    <row r="52" s="112" customFormat="1" x14ac:dyDescent="0.25"/>
    <row r="53" s="112" customFormat="1" x14ac:dyDescent="0.25"/>
    <row r="54" s="112" customFormat="1" x14ac:dyDescent="0.25"/>
    <row r="55" s="112" customFormat="1" x14ac:dyDescent="0.25"/>
  </sheetData>
  <sheetProtection sheet="1" objects="1" scenarios="1"/>
  <conditionalFormatting sqref="C13:D13">
    <cfRule type="cellIs" dxfId="1" priority="2" operator="notEqual">
      <formula>"JA"</formula>
    </cfRule>
  </conditionalFormatting>
  <pageMargins left="0.7" right="0.7" top="0.75" bottom="0.75" header="0.3" footer="0.3"/>
  <pageSetup scale="2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B2:C47"/>
  <sheetViews>
    <sheetView showGridLines="0" workbookViewId="0">
      <selection activeCell="J10" sqref="J10"/>
    </sheetView>
  </sheetViews>
  <sheetFormatPr defaultColWidth="9.140625" defaultRowHeight="15" x14ac:dyDescent="0.25"/>
  <cols>
    <col min="1" max="1" width="3" customWidth="1"/>
    <col min="2" max="2" width="42" customWidth="1"/>
    <col min="3" max="3" width="16.7109375" customWidth="1"/>
  </cols>
  <sheetData>
    <row r="2" spans="2:3" ht="21.75" customHeight="1" thickBot="1" x14ac:dyDescent="0.4">
      <c r="B2" s="52" t="s">
        <v>86</v>
      </c>
      <c r="C2" t="s">
        <v>77</v>
      </c>
    </row>
    <row r="3" spans="2:3" ht="15.75" customHeight="1" thickTop="1" x14ac:dyDescent="0.25"/>
    <row r="4" spans="2:3" ht="16.5" customHeight="1" thickBot="1" x14ac:dyDescent="0.35">
      <c r="B4" s="53"/>
      <c r="C4" s="48" t="s">
        <v>79</v>
      </c>
    </row>
    <row r="5" spans="2:3" ht="17.25" customHeight="1" thickTop="1" thickBot="1" x14ac:dyDescent="0.35">
      <c r="B5" s="53" t="s">
        <v>32</v>
      </c>
      <c r="C5" s="168" t="str">
        <f>IFERROR(IF('Kosten aanvrager'!$C$2="","",'Kosten aanvrager'!$C$2),"")</f>
        <v/>
      </c>
    </row>
    <row r="6" spans="2:3" ht="16.5" customHeight="1" thickTop="1" x14ac:dyDescent="0.3">
      <c r="B6" s="233" t="str">
        <f>Hulpblad!V2</f>
        <v xml:space="preserve"> </v>
      </c>
      <c r="C6" s="158" t="str">
        <f>IF(OR($B6="",$B6=" "),"",SUMIFS('Kosten aanvrager'!$F$281:$F$290,'Kosten aanvrager'!$B$281:$B$290,$B6))</f>
        <v/>
      </c>
    </row>
    <row r="7" spans="2:3" ht="15.75" customHeight="1" x14ac:dyDescent="0.3">
      <c r="B7" s="234" t="str">
        <f>Hulpblad!V3</f>
        <v xml:space="preserve"> </v>
      </c>
      <c r="C7" s="158" t="str">
        <f>IF(OR($B7="",$B7=" "),"",SUMIFS('Kosten aanvrager'!$F$281:$F$290,'Kosten aanvrager'!$B$281:$B$290,$B7))</f>
        <v/>
      </c>
    </row>
    <row r="8" spans="2:3" ht="15.75" customHeight="1" x14ac:dyDescent="0.3">
      <c r="B8" s="234" t="str">
        <f>Hulpblad!V4</f>
        <v xml:space="preserve"> </v>
      </c>
      <c r="C8" s="158" t="str">
        <f>IF(OR($B8="",$B8=" "),"",SUMIFS('Kosten aanvrager'!$F$281:$F$290,'Kosten aanvrager'!$B$281:$B$290,$B8))</f>
        <v/>
      </c>
    </row>
    <row r="9" spans="2:3" ht="15.75" customHeight="1" x14ac:dyDescent="0.3">
      <c r="B9" s="234" t="str">
        <f>Hulpblad!V5</f>
        <v xml:space="preserve"> </v>
      </c>
      <c r="C9" s="158" t="str">
        <f>IF(OR($B9="",$B9=" "),"",SUMIFS('Kosten aanvrager'!$F$281:$F$290,'Kosten aanvrager'!$B$281:$B$290,$B9))</f>
        <v/>
      </c>
    </row>
    <row r="10" spans="2:3" ht="15.75" customHeight="1" x14ac:dyDescent="0.3">
      <c r="B10" s="234" t="str">
        <f>Hulpblad!V6</f>
        <v xml:space="preserve"> </v>
      </c>
      <c r="C10" s="158" t="str">
        <f>IF(OR($B10="",$B10=" "),"",SUMIFS('Kosten aanvrager'!$F$281:$F$290,'Kosten aanvrager'!$B$281:$B$290,$B10))</f>
        <v/>
      </c>
    </row>
    <row r="11" spans="2:3" ht="15.75" customHeight="1" x14ac:dyDescent="0.3">
      <c r="B11" s="234" t="str">
        <f>Hulpblad!V7</f>
        <v xml:space="preserve"> </v>
      </c>
      <c r="C11" s="158" t="str">
        <f>IF(OR($B11="",$B11=" "),"",SUMIFS('Kosten aanvrager'!$F$281:$F$290,'Kosten aanvrager'!$B$281:$B$290,$B11))</f>
        <v/>
      </c>
    </row>
    <row r="12" spans="2:3" ht="15.75" customHeight="1" x14ac:dyDescent="0.3">
      <c r="B12" s="234" t="str">
        <f>Hulpblad!V8</f>
        <v xml:space="preserve"> </v>
      </c>
      <c r="C12" s="158" t="str">
        <f>IF(OR($B12="",$B12=" "),"",SUMIFS('Kosten aanvrager'!$F$281:$F$290,'Kosten aanvrager'!$B$281:$B$290,$B12))</f>
        <v/>
      </c>
    </row>
    <row r="13" spans="2:3" ht="15.75" customHeight="1" x14ac:dyDescent="0.3">
      <c r="B13" s="234" t="str">
        <f>Hulpblad!V9</f>
        <v xml:space="preserve"> </v>
      </c>
      <c r="C13" s="158" t="str">
        <f>IF(OR($B13="",$B13=" "),"",SUMIFS('Kosten aanvrager'!$F$281:$F$290,'Kosten aanvrager'!$B$281:$B$290,$B13))</f>
        <v/>
      </c>
    </row>
    <row r="14" spans="2:3" ht="15.75" customHeight="1" x14ac:dyDescent="0.3">
      <c r="B14" s="234" t="str">
        <f>Hulpblad!V10</f>
        <v xml:space="preserve"> </v>
      </c>
      <c r="C14" s="158" t="str">
        <f>IF(OR($B14="",$B14=" "),"",SUMIFS('Kosten aanvrager'!$F$281:$F$290,'Kosten aanvrager'!$B$281:$B$290,$B14))</f>
        <v/>
      </c>
    </row>
    <row r="15" spans="2:3" ht="16.5" customHeight="1" thickBot="1" x14ac:dyDescent="0.35">
      <c r="B15" s="235" t="str">
        <f>Hulpblad!V11</f>
        <v xml:space="preserve"> </v>
      </c>
      <c r="C15" s="162" t="str">
        <f>IF(OR($B15="",$B15=" "),"",SUMIFS('Kosten aanvrager'!$F$281:$F$290,'Kosten aanvrager'!$B$281:$B$290,$B15))</f>
        <v/>
      </c>
    </row>
    <row r="16" spans="2:3" ht="17.25" customHeight="1" thickTop="1" thickBot="1" x14ac:dyDescent="0.35">
      <c r="B16" s="53" t="s">
        <v>87</v>
      </c>
      <c r="C16" s="163">
        <f t="shared" ref="C16" si="0">SUM(C6:C15)</f>
        <v>0</v>
      </c>
    </row>
    <row r="17" spans="2:3" s="25" customFormat="1" ht="17.25" customHeight="1" thickTop="1" thickBot="1" x14ac:dyDescent="0.35">
      <c r="B17" s="69" t="s">
        <v>88</v>
      </c>
      <c r="C17" s="166">
        <f>'Kosten aanvrager'!$C$263+'Kosten aanvrager'!$C$266</f>
        <v>0</v>
      </c>
    </row>
    <row r="18" spans="2:3" ht="17.25" customHeight="1" thickTop="1" thickBot="1" x14ac:dyDescent="0.35">
      <c r="B18" s="53" t="s">
        <v>89</v>
      </c>
      <c r="C18" s="163" t="str">
        <f t="shared" ref="C18" si="1">IF(ROUND(C16,2)&gt;=ROUND(C17,2),"JA",C16-C17)</f>
        <v>JA</v>
      </c>
    </row>
    <row r="19" spans="2:3" ht="11.25" customHeight="1" thickTop="1" x14ac:dyDescent="0.25"/>
    <row r="20" spans="2:3" x14ac:dyDescent="0.25">
      <c r="B20" s="45" t="s">
        <v>90</v>
      </c>
    </row>
    <row r="21" spans="2:3" x14ac:dyDescent="0.25">
      <c r="B21" s="45" t="s">
        <v>91</v>
      </c>
    </row>
    <row r="22" spans="2:3" x14ac:dyDescent="0.25">
      <c r="B22" s="46" t="s">
        <v>92</v>
      </c>
    </row>
    <row r="24" spans="2:3" s="112" customFormat="1" x14ac:dyDescent="0.25"/>
    <row r="25" spans="2:3" s="112" customFormat="1" x14ac:dyDescent="0.25"/>
    <row r="26" spans="2:3" s="112" customFormat="1" x14ac:dyDescent="0.25"/>
    <row r="27" spans="2:3" s="112" customFormat="1" x14ac:dyDescent="0.25"/>
    <row r="28" spans="2:3" s="112" customFormat="1" x14ac:dyDescent="0.25"/>
    <row r="29" spans="2:3" s="112" customFormat="1" x14ac:dyDescent="0.25"/>
    <row r="30" spans="2:3" s="112" customFormat="1" x14ac:dyDescent="0.25"/>
    <row r="31" spans="2:3" s="112" customFormat="1" x14ac:dyDescent="0.25"/>
    <row r="32" spans="2:3" s="112" customFormat="1" x14ac:dyDescent="0.25"/>
    <row r="33" s="112" customFormat="1" x14ac:dyDescent="0.25"/>
    <row r="34" s="112" customFormat="1" x14ac:dyDescent="0.25"/>
    <row r="35" s="112" customFormat="1" x14ac:dyDescent="0.25"/>
    <row r="36" s="112" customFormat="1" x14ac:dyDescent="0.25"/>
    <row r="37" s="112" customFormat="1" x14ac:dyDescent="0.25"/>
    <row r="38" s="112" customFormat="1" x14ac:dyDescent="0.25"/>
    <row r="39" s="112" customFormat="1" x14ac:dyDescent="0.25"/>
    <row r="40" s="112" customFormat="1" x14ac:dyDescent="0.25"/>
    <row r="41" s="112" customFormat="1" x14ac:dyDescent="0.25"/>
    <row r="42" s="112" customFormat="1" x14ac:dyDescent="0.25"/>
    <row r="43" s="112" customFormat="1" x14ac:dyDescent="0.25"/>
    <row r="44" s="112" customFormat="1" x14ac:dyDescent="0.25"/>
    <row r="45" s="112" customFormat="1" x14ac:dyDescent="0.25"/>
    <row r="46" s="112" customFormat="1" x14ac:dyDescent="0.25"/>
    <row r="47" s="112" customFormat="1" x14ac:dyDescent="0.25"/>
  </sheetData>
  <sheetProtection sheet="1" objects="1" scenarios="1"/>
  <conditionalFormatting sqref="C18">
    <cfRule type="cellIs" dxfId="0" priority="3" operator="notEqual">
      <formula>"JA"</formula>
    </cfRule>
  </conditionalFormatting>
  <pageMargins left="0.7" right="0.7" top="0.75" bottom="0.75" header="0.3" footer="0.3"/>
  <pageSetup scale="32"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2060"/>
  </sheetPr>
  <dimension ref="A1:V20"/>
  <sheetViews>
    <sheetView showGridLines="0" workbookViewId="0">
      <selection activeCell="K18" sqref="K18"/>
    </sheetView>
  </sheetViews>
  <sheetFormatPr defaultRowHeight="15" x14ac:dyDescent="0.25"/>
  <cols>
    <col min="1" max="1" width="49.28515625" bestFit="1" customWidth="1"/>
    <col min="2" max="2" width="5.7109375" customWidth="1"/>
    <col min="3" max="3" width="20.7109375" customWidth="1"/>
    <col min="4" max="4" width="6.5703125" customWidth="1"/>
    <col min="5" max="5" width="28.42578125" bestFit="1" customWidth="1"/>
    <col min="7" max="7" width="46.28515625" bestFit="1" customWidth="1"/>
    <col min="8" max="8" width="52.140625" customWidth="1"/>
    <col min="9" max="10" width="7.42578125" customWidth="1"/>
    <col min="11" max="11" width="23.85546875" customWidth="1"/>
    <col min="12" max="12" width="24.42578125" customWidth="1"/>
    <col min="13" max="13" width="25.5703125" customWidth="1"/>
    <col min="14" max="14" width="21.42578125" customWidth="1"/>
    <col min="15" max="15" width="23.85546875" bestFit="1" customWidth="1"/>
    <col min="16" max="16" width="27.140625" customWidth="1"/>
    <col min="18" max="18" width="88.140625" bestFit="1" customWidth="1"/>
    <col min="19" max="19" width="46" customWidth="1"/>
    <col min="20" max="20" width="8.28515625" bestFit="1" customWidth="1"/>
    <col min="21" max="21" width="16.5703125" customWidth="1"/>
    <col min="22" max="22" width="30.5703125" bestFit="1" customWidth="1"/>
  </cols>
  <sheetData>
    <row r="1" spans="1:22" x14ac:dyDescent="0.25">
      <c r="A1" t="s">
        <v>93</v>
      </c>
      <c r="C1" t="s">
        <v>94</v>
      </c>
      <c r="E1" t="s">
        <v>95</v>
      </c>
      <c r="G1" t="s">
        <v>30</v>
      </c>
      <c r="H1" t="s">
        <v>4</v>
      </c>
      <c r="I1" t="s">
        <v>96</v>
      </c>
      <c r="K1" t="s">
        <v>97</v>
      </c>
      <c r="L1" t="s">
        <v>98</v>
      </c>
      <c r="M1" t="s">
        <v>99</v>
      </c>
      <c r="N1" t="s">
        <v>100</v>
      </c>
      <c r="O1" t="s">
        <v>101</v>
      </c>
      <c r="P1" t="s">
        <v>102</v>
      </c>
      <c r="R1" t="s">
        <v>103</v>
      </c>
      <c r="S1" t="s">
        <v>104</v>
      </c>
      <c r="T1" t="s">
        <v>105</v>
      </c>
      <c r="V1" t="s">
        <v>106</v>
      </c>
    </row>
    <row r="2" spans="1:22" x14ac:dyDescent="0.25">
      <c r="A2" t="s">
        <v>107</v>
      </c>
      <c r="C2" t="s">
        <v>108</v>
      </c>
      <c r="E2" t="s">
        <v>109</v>
      </c>
      <c r="G2" t="s">
        <v>6</v>
      </c>
      <c r="H2" t="s">
        <v>110</v>
      </c>
      <c r="I2">
        <v>1</v>
      </c>
      <c r="K2" s="171" t="str">
        <f>Alle_Kostensoorten[[#This Row],[Kostensoorten]]</f>
        <v>Uurtarief € 60</v>
      </c>
      <c r="L2" s="171" t="str">
        <f>Alle_Kostensoorten[[#This Row],[Kostensoorten]]</f>
        <v>Uurtarief € 60</v>
      </c>
      <c r="M2" s="171"/>
      <c r="N2" s="171"/>
      <c r="O2" s="171"/>
      <c r="P2" s="171"/>
      <c r="R2" t="s">
        <v>23</v>
      </c>
      <c r="S2" s="170"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'De aanvrager begroot de kostensoorten onder loonkosten en/of overige kosten als aparte kostensoorten'.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2" s="121" t="s">
        <v>97</v>
      </c>
      <c r="V2" s="172" t="str">
        <f>IF(AND(Projectinformatie!B10="",Projectinformatie!C10="")," ",CONCATENATE(Projectinformatie!B10," - ",Projectinformatie!C10))</f>
        <v xml:space="preserve"> </v>
      </c>
    </row>
    <row r="3" spans="1:22" x14ac:dyDescent="0.25">
      <c r="A3" t="s">
        <v>111</v>
      </c>
      <c r="C3" t="s">
        <v>112</v>
      </c>
      <c r="E3" t="s">
        <v>109</v>
      </c>
      <c r="G3" t="s">
        <v>8</v>
      </c>
      <c r="H3" t="s">
        <v>110</v>
      </c>
      <c r="I3">
        <v>2</v>
      </c>
      <c r="K3" s="171" t="str">
        <f>Alle_Kostensoorten[[#This Row],[Kostensoorten]]</f>
        <v>Maandbedrag € 8.600</v>
      </c>
      <c r="L3" s="171" t="str">
        <f>Alle_Kostensoorten[[#This Row],[Kostensoorten]]</f>
        <v>Maandbedrag € 8.600</v>
      </c>
      <c r="M3" s="171"/>
      <c r="N3" s="171"/>
      <c r="O3" s="171"/>
      <c r="P3" s="171"/>
      <c r="S3" s="170"/>
      <c r="T3" s="121"/>
      <c r="V3" s="172" t="str">
        <f>IF(AND(Projectinformatie!B11="",Projectinformatie!C11="")," ",CONCATENATE(Projectinformatie!B11," - ",Projectinformatie!C11))</f>
        <v xml:space="preserve"> </v>
      </c>
    </row>
    <row r="4" spans="1:22" x14ac:dyDescent="0.25">
      <c r="A4" t="s">
        <v>113</v>
      </c>
      <c r="C4" t="s">
        <v>114</v>
      </c>
      <c r="E4" t="s">
        <v>109</v>
      </c>
      <c r="G4" t="s">
        <v>10</v>
      </c>
      <c r="H4" t="s">
        <v>115</v>
      </c>
      <c r="I4">
        <v>3</v>
      </c>
      <c r="K4" t="s">
        <v>10</v>
      </c>
      <c r="L4" s="171" t="str">
        <f>Alle_Kostensoorten[[#This Row],[Kostensoorten]]</f>
        <v>IKS voor kennisinstellingen</v>
      </c>
      <c r="M4" s="171"/>
      <c r="N4" s="171"/>
      <c r="O4" s="171"/>
      <c r="P4" s="171" t="str">
        <f>Alle_Kostensoorten[[#This Row],[Kostensoorten]]</f>
        <v>IKS voor kennisinstellingen</v>
      </c>
      <c r="S4" s="170"/>
      <c r="T4" s="121"/>
      <c r="V4" s="172" t="str">
        <f>IF(AND(Projectinformatie!B12="",Projectinformatie!C12="")," ",CONCATENATE(Projectinformatie!B12," - ",Projectinformatie!C12))</f>
        <v xml:space="preserve"> </v>
      </c>
    </row>
    <row r="5" spans="1:22" x14ac:dyDescent="0.25">
      <c r="A5" t="s">
        <v>116</v>
      </c>
      <c r="C5" t="s">
        <v>117</v>
      </c>
      <c r="E5" t="s">
        <v>118</v>
      </c>
      <c r="G5" t="s">
        <v>12</v>
      </c>
      <c r="H5" t="s">
        <v>119</v>
      </c>
      <c r="I5">
        <v>4</v>
      </c>
      <c r="K5" s="171" t="str">
        <f>Alle_Kostensoorten[[#This Row],[Kostensoorten]]</f>
        <v>Loonverletkosten</v>
      </c>
      <c r="L5" s="171" t="str">
        <f>Alle_Kostensoorten[[#This Row],[Kostensoorten]]</f>
        <v>Loonverletkosten</v>
      </c>
      <c r="M5" s="171" t="s">
        <v>12</v>
      </c>
      <c r="N5" s="171" t="s">
        <v>12</v>
      </c>
      <c r="O5" s="171" t="s">
        <v>12</v>
      </c>
      <c r="P5" s="171" t="s">
        <v>12</v>
      </c>
      <c r="V5" s="172" t="str">
        <f>IF(AND(Projectinformatie!B13="",Projectinformatie!C13="")," ",CONCATENATE(Projectinformatie!B13," - ",Projectinformatie!C13))</f>
        <v xml:space="preserve"> </v>
      </c>
    </row>
    <row r="6" spans="1:22" x14ac:dyDescent="0.25">
      <c r="A6" t="s">
        <v>120</v>
      </c>
      <c r="C6" t="s">
        <v>121</v>
      </c>
      <c r="I6">
        <v>5</v>
      </c>
      <c r="K6" s="171"/>
      <c r="L6" s="171"/>
      <c r="M6" s="171"/>
      <c r="N6" s="171"/>
      <c r="O6" s="171"/>
      <c r="P6" s="171"/>
      <c r="V6" s="172" t="str">
        <f>IF(AND(Projectinformatie!B14="",Projectinformatie!C14="")," ",CONCATENATE(Projectinformatie!B14," - ",Projectinformatie!C14))</f>
        <v xml:space="preserve"> </v>
      </c>
    </row>
    <row r="7" spans="1:22" x14ac:dyDescent="0.25">
      <c r="A7" t="s">
        <v>122</v>
      </c>
      <c r="G7" t="s">
        <v>48</v>
      </c>
      <c r="H7" t="s">
        <v>119</v>
      </c>
      <c r="I7">
        <v>6</v>
      </c>
      <c r="K7" s="171"/>
      <c r="L7" s="171"/>
      <c r="M7" s="171"/>
      <c r="N7" s="171"/>
      <c r="O7" s="171"/>
      <c r="P7" s="171"/>
      <c r="V7" s="172" t="str">
        <f>IF(AND(Projectinformatie!B15="",Projectinformatie!C15="")," ",CONCATENATE(Projectinformatie!B15," - ",Projectinformatie!C15))</f>
        <v xml:space="preserve"> </v>
      </c>
    </row>
    <row r="8" spans="1:22" x14ac:dyDescent="0.25">
      <c r="A8" t="s">
        <v>123</v>
      </c>
      <c r="G8" t="s">
        <v>124</v>
      </c>
      <c r="H8" t="s">
        <v>119</v>
      </c>
      <c r="I8">
        <v>7</v>
      </c>
      <c r="K8" s="171"/>
      <c r="L8" s="171"/>
      <c r="M8" s="171"/>
      <c r="N8" s="171"/>
      <c r="O8" s="171"/>
      <c r="P8" s="171"/>
      <c r="V8" s="172" t="str">
        <f>IF(AND(Projectinformatie!B16="",Projectinformatie!C16="")," ",CONCATENATE(Projectinformatie!B16," - ",Projectinformatie!C16))</f>
        <v xml:space="preserve"> </v>
      </c>
    </row>
    <row r="9" spans="1:22" x14ac:dyDescent="0.25">
      <c r="A9" t="s">
        <v>125</v>
      </c>
      <c r="G9" t="s">
        <v>15</v>
      </c>
      <c r="H9" t="s">
        <v>119</v>
      </c>
      <c r="I9">
        <v>8</v>
      </c>
      <c r="K9" s="171" t="str">
        <f>Alle_Kostensoorten[[#This Row],[Kostensoorten]]</f>
        <v>Kosten derden</v>
      </c>
      <c r="L9" s="171" t="str">
        <f>Alle_Kostensoorten[[#This Row],[Kostensoorten]]</f>
        <v>Kosten derden</v>
      </c>
      <c r="M9" s="171" t="str">
        <f>Alle_Kostensoorten[[#This Row],[Kostensoorten]]</f>
        <v>Kosten derden</v>
      </c>
      <c r="N9" s="171" t="str">
        <f>Alle_Kostensoorten[[#This Row],[Kostensoorten]]</f>
        <v>Kosten derden</v>
      </c>
      <c r="O9" s="171"/>
      <c r="P9" s="171"/>
      <c r="V9" s="172" t="str">
        <f>IF(AND(Projectinformatie!B17="",Projectinformatie!C17="")," ",CONCATENATE(Projectinformatie!B17," - ",Projectinformatie!C17))</f>
        <v xml:space="preserve"> </v>
      </c>
    </row>
    <row r="10" spans="1:22" x14ac:dyDescent="0.25">
      <c r="A10" t="s">
        <v>126</v>
      </c>
      <c r="K10" s="171">
        <f>Alle_Kostensoorten[[#This Row],[Kostensoorten]]</f>
        <v>0</v>
      </c>
      <c r="L10" s="171">
        <f>Alle_Kostensoorten[[#This Row],[Kostensoorten]]</f>
        <v>0</v>
      </c>
      <c r="M10" s="171">
        <f>Alle_Kostensoorten[[#This Row],[Kostensoorten]]</f>
        <v>0</v>
      </c>
      <c r="N10" s="171">
        <f>Alle_Kostensoorten[[#This Row],[Kostensoorten]]</f>
        <v>0</v>
      </c>
      <c r="O10" s="171"/>
      <c r="P10" s="171"/>
      <c r="V10" s="172" t="str">
        <f>IF(AND(Projectinformatie!B18="",Projectinformatie!C18="")," ",CONCATENATE(Projectinformatie!B18," - ",Projectinformatie!C18))</f>
        <v xml:space="preserve"> </v>
      </c>
    </row>
    <row r="11" spans="1:22" x14ac:dyDescent="0.25">
      <c r="A11" t="s">
        <v>127</v>
      </c>
      <c r="I11">
        <v>10</v>
      </c>
      <c r="K11" s="171"/>
      <c r="L11" s="171"/>
      <c r="M11" s="171"/>
      <c r="N11" s="171"/>
      <c r="O11" s="171">
        <f>Alle_Kostensoorten[[#This Row],[Kostensoorten]]</f>
        <v>0</v>
      </c>
      <c r="P11" s="171">
        <f>Alle_Kostensoorten[[#This Row],[Kostensoorten]]</f>
        <v>0</v>
      </c>
      <c r="V11" s="172" t="str">
        <f>IF(AND(Projectinformatie!B19="",Projectinformatie!C19="")," ",CONCATENATE(Projectinformatie!B19," - ",Projectinformatie!C19))</f>
        <v xml:space="preserve"> </v>
      </c>
    </row>
    <row r="12" spans="1:22" x14ac:dyDescent="0.25">
      <c r="A12" t="s">
        <v>128</v>
      </c>
      <c r="I12">
        <v>11</v>
      </c>
      <c r="K12" s="171"/>
      <c r="L12" s="171"/>
      <c r="M12" s="171"/>
      <c r="N12" s="171"/>
      <c r="O12" s="171">
        <f>Alle_Kostensoorten[[#This Row],[Kostensoorten]]</f>
        <v>0</v>
      </c>
      <c r="P12" s="171">
        <f>Alle_Kostensoorten[[#This Row],[Kostensoorten]]</f>
        <v>0</v>
      </c>
    </row>
    <row r="13" spans="1:22" x14ac:dyDescent="0.25">
      <c r="A13" t="s">
        <v>129</v>
      </c>
      <c r="G13" t="s">
        <v>130</v>
      </c>
      <c r="H13" t="s">
        <v>131</v>
      </c>
      <c r="I13">
        <v>12</v>
      </c>
    </row>
    <row r="14" spans="1:22" x14ac:dyDescent="0.25">
      <c r="A14" t="s">
        <v>132</v>
      </c>
    </row>
    <row r="15" spans="1:22" x14ac:dyDescent="0.25">
      <c r="A15" t="s">
        <v>133</v>
      </c>
    </row>
    <row r="16" spans="1:22" x14ac:dyDescent="0.25">
      <c r="A16" t="s">
        <v>134</v>
      </c>
    </row>
    <row r="17" spans="1:1" x14ac:dyDescent="0.25">
      <c r="A17" t="s">
        <v>135</v>
      </c>
    </row>
    <row r="18" spans="1:1" x14ac:dyDescent="0.25">
      <c r="A18" t="s">
        <v>136</v>
      </c>
    </row>
    <row r="19" spans="1:1" x14ac:dyDescent="0.25">
      <c r="A19" s="169" t="s">
        <v>137</v>
      </c>
    </row>
    <row r="20" spans="1:1" x14ac:dyDescent="0.25">
      <c r="A20" t="s">
        <v>138</v>
      </c>
    </row>
  </sheetData>
  <pageMargins left="0.7" right="0.7" top="0.75" bottom="0.75" header="0.3" footer="0.3"/>
  <pageSetup paperSize="9" orientation="portrait"/>
  <tableParts count="7">
    <tablePart r:id="rId1"/>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96451AAE53DF4DB53B207BD0344EAE" ma:contentTypeVersion="4" ma:contentTypeDescription="Een nieuw document maken." ma:contentTypeScope="" ma:versionID="868c4dd5c76c103ff274cb259a2d4813">
  <xsd:schema xmlns:xsd="http://www.w3.org/2001/XMLSchema" xmlns:xs="http://www.w3.org/2001/XMLSchema" xmlns:p="http://schemas.microsoft.com/office/2006/metadata/properties" xmlns:ns2="eddf320f-b037-4ee7-a5c5-5f619f497741" targetNamespace="http://schemas.microsoft.com/office/2006/metadata/properties" ma:root="true" ma:fieldsID="0aac099b1bd6e3b0a973a084c1690421" ns2:_="">
    <xsd:import namespace="eddf320f-b037-4ee7-a5c5-5f619f49774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df320f-b037-4ee7-a5c5-5f619f4977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6CB4BE-AD72-42F0-BA12-5B7B4564AE9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E288C44-B3BC-4C2D-8433-F81E51EB0E51}">
  <ds:schemaRefs>
    <ds:schemaRef ds:uri="http://schemas.microsoft.com/sharepoint/v3/contenttype/forms"/>
  </ds:schemaRefs>
</ds:datastoreItem>
</file>

<file path=customXml/itemProps3.xml><?xml version="1.0" encoding="utf-8"?>
<ds:datastoreItem xmlns:ds="http://schemas.openxmlformats.org/officeDocument/2006/customXml" ds:itemID="{6206326D-3054-4249-93AC-9B268D181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df320f-b037-4ee7-a5c5-5f619f4977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29144a8-e57f-4e97-b80c-e29c0ac6a17f}" enabled="0" method="" siteId="{929144a8-e57f-4e97-b80c-e29c0ac6a17f}"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11</vt:i4>
      </vt:variant>
    </vt:vector>
  </HeadingPairs>
  <TitlesOfParts>
    <vt:vector size="18" baseType="lpstr">
      <vt:lpstr>Instructie</vt:lpstr>
      <vt:lpstr>Projectinformatie</vt:lpstr>
      <vt:lpstr>Kosten aanvrager</vt:lpstr>
      <vt:lpstr>Totale begroting</vt:lpstr>
      <vt:lpstr>Totale financiering</vt:lpstr>
      <vt:lpstr>Totale staatssteunanalyse</vt:lpstr>
      <vt:lpstr>Hulpblad</vt:lpstr>
      <vt:lpstr>'Kosten aanvrager'!Afdrukbereik</vt:lpstr>
      <vt:lpstr>Projectinformatie!Afdrukbereik</vt:lpstr>
      <vt:lpstr>K_Keuzeopties</vt:lpstr>
      <vt:lpstr>'Totale financiering'!K_Omvang</vt:lpstr>
      <vt:lpstr>'Totale staatssteunanalyse'!K_Omvang</vt:lpstr>
      <vt:lpstr>K_Omvang</vt:lpstr>
      <vt:lpstr>K_Staatssteunartikel</vt:lpstr>
      <vt:lpstr>'Totale financiering'!K_Type</vt:lpstr>
      <vt:lpstr>'Totale staatssteunanalyse'!K_Type</vt:lpstr>
      <vt:lpstr>K_Type</vt:lpstr>
      <vt:lpstr>K_Werkpakket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Luuk Muller</dc:creator>
  <cp:keywords/>
  <dc:description/>
  <cp:lastModifiedBy>Minke Broeksma | SNN</cp:lastModifiedBy>
  <cp:revision/>
  <dcterms:created xsi:type="dcterms:W3CDTF">2022-02-11T09:50:58Z</dcterms:created>
  <dcterms:modified xsi:type="dcterms:W3CDTF">2026-05-12T12:17:59Z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0x0101001996451AAE53DF4DB53B207BD0344EAE</vt:lpwstr>
  </property>
</Properties>
</file>