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swvnn.sharepoint.com/sites/subsidies/Tender Valorisatie 2022/Formats/"/>
    </mc:Choice>
  </mc:AlternateContent>
  <xr:revisionPtr revIDLastSave="13" documentId="8_{1E4F1141-691F-4DB1-A8E4-2730154CBADD}" xr6:coauthVersionLast="47" xr6:coauthVersionMax="47" xr10:uidLastSave="{DBA1654A-ADBD-4909-983A-C71461F84A2D}"/>
  <workbookProtection lockStructure="1"/>
  <bookViews>
    <workbookView xWindow="28680" yWindow="-120" windowWidth="29040" windowHeight="15840" tabRatio="819" xr2:uid="{B69A0E44-ACE2-468C-93B1-0BB6DE6DFABE}"/>
  </bookViews>
  <sheets>
    <sheet name="Instructie" sheetId="16" r:id="rId1"/>
    <sheet name="Totale begroting" sheetId="10" r:id="rId2"/>
    <sheet name="Totale financiering" sheetId="14" r:id="rId3"/>
    <sheet name="Totale staatssteunanalyse" sheetId="15" r:id="rId4"/>
    <sheet name="Projectinformatie" sheetId="3" r:id="rId5"/>
    <sheet name="Penvoerder" sheetId="1" r:id="rId6"/>
    <sheet name="PP2" sheetId="17" r:id="rId7"/>
    <sheet name="PP3" sheetId="18" r:id="rId8"/>
    <sheet name="PP4" sheetId="19" r:id="rId9"/>
    <sheet name="PP5" sheetId="25" r:id="rId10"/>
    <sheet name="PP6" sheetId="26" r:id="rId11"/>
    <sheet name="PP7" sheetId="27" r:id="rId12"/>
    <sheet name="PP8" sheetId="28" r:id="rId13"/>
    <sheet name="PP9" sheetId="29" r:id="rId14"/>
    <sheet name="PP10" sheetId="30" r:id="rId15"/>
    <sheet name="PP11" sheetId="31" r:id="rId16"/>
    <sheet name="PP12" sheetId="32" r:id="rId17"/>
    <sheet name="PP13" sheetId="21" r:id="rId18"/>
    <sheet name="PP14" sheetId="22" r:id="rId19"/>
    <sheet name="PP15" sheetId="23" r:id="rId20"/>
    <sheet name="PP16" sheetId="24" r:id="rId21"/>
    <sheet name="PP17" sheetId="20" r:id="rId22"/>
    <sheet name="PP18" sheetId="33" r:id="rId23"/>
    <sheet name="PP19" sheetId="34" r:id="rId24"/>
    <sheet name="PP20" sheetId="35" r:id="rId25"/>
    <sheet name="Hulpblad" sheetId="13" state="hidden" r:id="rId26"/>
  </sheets>
  <definedNames>
    <definedName name="_xlnm._FilterDatabase" localSheetId="5" hidden="1">Penvoerder!$F$119:$G$119</definedName>
    <definedName name="_xlnm._FilterDatabase" localSheetId="14" hidden="1">'PP10'!$F$119:$G$119</definedName>
    <definedName name="_xlnm._FilterDatabase" localSheetId="15" hidden="1">'PP11'!$F$119:$G$119</definedName>
    <definedName name="_xlnm._FilterDatabase" localSheetId="16" hidden="1">'PP12'!$F$119:$G$119</definedName>
    <definedName name="_xlnm._FilterDatabase" localSheetId="17" hidden="1">'PP13'!$F$119:$G$119</definedName>
    <definedName name="_xlnm._FilterDatabase" localSheetId="18" hidden="1">'PP14'!$F$119:$G$119</definedName>
    <definedName name="_xlnm._FilterDatabase" localSheetId="19" hidden="1">'PP15'!$F$119:$G$119</definedName>
    <definedName name="_xlnm._FilterDatabase" localSheetId="20" hidden="1">'PP16'!$F$119:$G$119</definedName>
    <definedName name="_xlnm._FilterDatabase" localSheetId="21" hidden="1">'PP17'!$F$119:$G$119</definedName>
    <definedName name="_xlnm._FilterDatabase" localSheetId="22" hidden="1">'PP18'!$F$119:$G$119</definedName>
    <definedName name="_xlnm._FilterDatabase" localSheetId="23" hidden="1">'PP19'!$F$119:$G$119</definedName>
    <definedName name="_xlnm._FilterDatabase" localSheetId="6" hidden="1">'PP2'!$F$119:$G$119</definedName>
    <definedName name="_xlnm._FilterDatabase" localSheetId="24" hidden="1">'PP20'!$F$119:$G$119</definedName>
    <definedName name="_xlnm._FilterDatabase" localSheetId="7" hidden="1">'PP3'!$F$119:$G$119</definedName>
    <definedName name="_xlnm._FilterDatabase" localSheetId="8" hidden="1">'PP4'!$F$119:$G$119</definedName>
    <definedName name="_xlnm._FilterDatabase" localSheetId="9" hidden="1">'PP5'!$F$119:$G$119</definedName>
    <definedName name="_xlnm._FilterDatabase" localSheetId="10" hidden="1">'PP6'!$F$119:$G$119</definedName>
    <definedName name="_xlnm._FilterDatabase" localSheetId="11" hidden="1">'PP7'!$F$119:$G$119</definedName>
    <definedName name="_xlnm._FilterDatabase" localSheetId="12" hidden="1">'PP8'!$F$119:$G$119</definedName>
    <definedName name="_xlnm._FilterDatabase" localSheetId="13" hidden="1">'PP9'!$F$119:$G$119</definedName>
    <definedName name="_xlnm.Print_Area" localSheetId="5">Penvoerder!$A$1:$I$272</definedName>
    <definedName name="_xlnm.Print_Area" localSheetId="14">'PP10'!$A$1:$I$272</definedName>
    <definedName name="_xlnm.Print_Area" localSheetId="15">'PP11'!$A$1:$I$272</definedName>
    <definedName name="_xlnm.Print_Area" localSheetId="16">'PP12'!$A$1:$I$272</definedName>
    <definedName name="_xlnm.Print_Area" localSheetId="17">'PP13'!$A$1:$I$272</definedName>
    <definedName name="_xlnm.Print_Area" localSheetId="18">'PP14'!$A$1:$I$272</definedName>
    <definedName name="_xlnm.Print_Area" localSheetId="19">'PP15'!$A$1:$I$272</definedName>
    <definedName name="_xlnm.Print_Area" localSheetId="20">'PP16'!$A$1:$I$272</definedName>
    <definedName name="_xlnm.Print_Area" localSheetId="21">'PP17'!$A$1:$I$272</definedName>
    <definedName name="_xlnm.Print_Area" localSheetId="22">'PP18'!$A$1:$I$272</definedName>
    <definedName name="_xlnm.Print_Area" localSheetId="23">'PP19'!$A$1:$I$272</definedName>
    <definedName name="_xlnm.Print_Area" localSheetId="6">'PP2'!$A$1:$I$272</definedName>
    <definedName name="_xlnm.Print_Area" localSheetId="24">'PP20'!$A$1:$I$272</definedName>
    <definedName name="_xlnm.Print_Area" localSheetId="7">'PP3'!$A$1:$I$272</definedName>
    <definedName name="_xlnm.Print_Area" localSheetId="8">'PP4'!$A$1:$I$272</definedName>
    <definedName name="_xlnm.Print_Area" localSheetId="9">'PP5'!$A$1:$I$272</definedName>
    <definedName name="_xlnm.Print_Area" localSheetId="10">'PP6'!$A$1:$I$272</definedName>
    <definedName name="_xlnm.Print_Area" localSheetId="11">'PP7'!$A$1:$I$272</definedName>
    <definedName name="_xlnm.Print_Area" localSheetId="12">'PP8'!$A$1:$I$272</definedName>
    <definedName name="_xlnm.Print_Area" localSheetId="13">'PP9'!$A$1:$I$272</definedName>
    <definedName name="_xlnm.Print_Area" localSheetId="4">Projectinformatie!$A$1:$H$39</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23">Keuzeopties[Keuzeopties]</definedName>
    <definedName name="K_Keuzeopties" localSheetId="6">Keuzeopties[Keuzeopties]</definedName>
    <definedName name="K_Keuzeopties" localSheetId="24">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 localSheetId="13">Keuzeopties[Keuzeopties]</definedName>
    <definedName name="K_Keuzeopties">Keuzeopties[Keuzeopties]</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23">Omvang[Omvang organisatie]</definedName>
    <definedName name="K_Omvang" localSheetId="6">Omvang[Omvang organisatie]</definedName>
    <definedName name="K_Omvang" localSheetId="24">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13">Omvang[Omvang organisatie]</definedName>
    <definedName name="K_Omvang" localSheetId="2">Omvang[Omvang organisatie]</definedName>
    <definedName name="K_Omvang" localSheetId="3">Omvang[Omvang organisatie]</definedName>
    <definedName name="K_Omvang">Omvang[Omvang organisatie]</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24">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 localSheetId="13">Staatssteunartikel[Staatssteunartikel]</definedName>
    <definedName name="K_Staatssteunartikel">Staatssteunartikel[Staatssteunartikel]</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23">Type[Type organisatie]</definedName>
    <definedName name="K_Type" localSheetId="6">Type[Type organisatie]</definedName>
    <definedName name="K_Type" localSheetId="24">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13">Type[Type organisatie]</definedName>
    <definedName name="K_Type" localSheetId="2">Type[Type organisatie]</definedName>
    <definedName name="K_Type" localSheetId="3">Type[Type organisatie]</definedName>
    <definedName name="K_Type">Type[Type organisatie]</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23">NN_Werkpakket[Nummer en naam werkpakket]</definedName>
    <definedName name="K_Werkpakket" localSheetId="6">NN_Werkpakket[Nummer en naam werkpakket]</definedName>
    <definedName name="K_Werkpakket" localSheetId="24">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 localSheetId="13">NN_Werkpakket[Nummer en naam werkpakket]</definedName>
    <definedName name="K_Werkpakket">NN_Werkpakket[Nummer en naam werkpakket]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13" l="1"/>
  <c r="V3" i="13"/>
  <c r="V4" i="13"/>
  <c r="V5" i="13"/>
  <c r="V6" i="13"/>
  <c r="V7" i="13"/>
  <c r="V8" i="13"/>
  <c r="V9" i="13"/>
  <c r="V10" i="13"/>
  <c r="V11" i="13"/>
  <c r="V17" i="15"/>
  <c r="U17" i="15"/>
  <c r="T17" i="15"/>
  <c r="S17" i="15"/>
  <c r="R17" i="15"/>
  <c r="Q17" i="15"/>
  <c r="P17" i="15"/>
  <c r="O17" i="15"/>
  <c r="N17" i="15"/>
  <c r="M17" i="15"/>
  <c r="L17" i="15"/>
  <c r="K17" i="15"/>
  <c r="J17" i="15"/>
  <c r="I17" i="15"/>
  <c r="H17" i="15"/>
  <c r="G17" i="15"/>
  <c r="F17" i="15"/>
  <c r="E17" i="15"/>
  <c r="D17" i="15"/>
  <c r="C17" i="15"/>
  <c r="W10" i="14"/>
  <c r="W9" i="14"/>
  <c r="W8" i="14"/>
  <c r="W7" i="14"/>
  <c r="W6" i="14"/>
  <c r="V10" i="14"/>
  <c r="V9" i="14"/>
  <c r="V8" i="14"/>
  <c r="V7" i="14"/>
  <c r="V6" i="14"/>
  <c r="U10" i="14"/>
  <c r="U9" i="14"/>
  <c r="U8" i="14"/>
  <c r="U7" i="14"/>
  <c r="U6" i="14"/>
  <c r="T10" i="14"/>
  <c r="T9" i="14"/>
  <c r="T8" i="14"/>
  <c r="T7" i="14"/>
  <c r="T6" i="14"/>
  <c r="S10" i="14"/>
  <c r="S9" i="14"/>
  <c r="S8" i="14"/>
  <c r="S7" i="14"/>
  <c r="S6" i="14"/>
  <c r="R10" i="14"/>
  <c r="R9" i="14"/>
  <c r="R8" i="14"/>
  <c r="R7" i="14"/>
  <c r="R6" i="14"/>
  <c r="Q10" i="14"/>
  <c r="Q9" i="14"/>
  <c r="Q8" i="14"/>
  <c r="Q7" i="14"/>
  <c r="Q6" i="14"/>
  <c r="P10" i="14"/>
  <c r="P9" i="14"/>
  <c r="P8" i="14"/>
  <c r="P7" i="14"/>
  <c r="P6" i="14"/>
  <c r="O10" i="14"/>
  <c r="O9" i="14"/>
  <c r="O8" i="14"/>
  <c r="O7" i="14"/>
  <c r="O6" i="14"/>
  <c r="N10" i="14"/>
  <c r="N9" i="14"/>
  <c r="N8" i="14"/>
  <c r="N7" i="14"/>
  <c r="N6" i="14"/>
  <c r="M10" i="14"/>
  <c r="M9" i="14"/>
  <c r="M8" i="14"/>
  <c r="M7" i="14"/>
  <c r="M6" i="14"/>
  <c r="L10" i="14"/>
  <c r="L9" i="14"/>
  <c r="L8" i="14"/>
  <c r="L7" i="14"/>
  <c r="L6" i="14"/>
  <c r="K10" i="14"/>
  <c r="K9" i="14"/>
  <c r="K8" i="14"/>
  <c r="K7" i="14"/>
  <c r="K6" i="14"/>
  <c r="J10" i="14"/>
  <c r="J9" i="14"/>
  <c r="J8" i="14"/>
  <c r="J7" i="14"/>
  <c r="J6" i="14"/>
  <c r="I10" i="14"/>
  <c r="I9" i="14"/>
  <c r="I8" i="14"/>
  <c r="I7" i="14"/>
  <c r="I6" i="14"/>
  <c r="H10" i="14"/>
  <c r="H9" i="14"/>
  <c r="H8" i="14"/>
  <c r="H7" i="14"/>
  <c r="H6" i="14"/>
  <c r="G10" i="14"/>
  <c r="G9" i="14"/>
  <c r="G8" i="14"/>
  <c r="G7" i="14"/>
  <c r="G6" i="14"/>
  <c r="F10" i="14"/>
  <c r="F9" i="14"/>
  <c r="F8" i="14"/>
  <c r="F7" i="14"/>
  <c r="F6" i="14"/>
  <c r="E10" i="14"/>
  <c r="E9" i="14"/>
  <c r="E8" i="14"/>
  <c r="E7" i="14"/>
  <c r="E6" i="14"/>
  <c r="D10" i="14"/>
  <c r="D9" i="14"/>
  <c r="D8" i="14"/>
  <c r="D7" i="14"/>
  <c r="D6" i="14"/>
  <c r="V5" i="15"/>
  <c r="U5" i="15"/>
  <c r="T5" i="15"/>
  <c r="S5" i="15"/>
  <c r="R5" i="15"/>
  <c r="Q5" i="15"/>
  <c r="P5" i="15"/>
  <c r="O5" i="15"/>
  <c r="N5" i="15"/>
  <c r="M5" i="15"/>
  <c r="L5" i="15"/>
  <c r="K5" i="15"/>
  <c r="J5" i="15"/>
  <c r="I5" i="15"/>
  <c r="H5" i="15"/>
  <c r="G5" i="15"/>
  <c r="F5" i="15"/>
  <c r="E5" i="15"/>
  <c r="D5" i="15"/>
  <c r="C5" i="15"/>
  <c r="W5" i="14"/>
  <c r="V5" i="14"/>
  <c r="U5" i="14"/>
  <c r="T5" i="14"/>
  <c r="S5" i="14"/>
  <c r="R5" i="14"/>
  <c r="Q5" i="14"/>
  <c r="P5" i="14"/>
  <c r="O5" i="14"/>
  <c r="N5" i="14"/>
  <c r="M5" i="14"/>
  <c r="L5" i="14"/>
  <c r="K5" i="14"/>
  <c r="J5" i="14"/>
  <c r="I5" i="14"/>
  <c r="H5" i="14"/>
  <c r="G5" i="14"/>
  <c r="F5" i="14"/>
  <c r="E5" i="14"/>
  <c r="D5" i="14"/>
  <c r="W21" i="10"/>
  <c r="V21" i="10"/>
  <c r="U21" i="10"/>
  <c r="T21" i="10"/>
  <c r="S21" i="10"/>
  <c r="R21" i="10"/>
  <c r="Q21" i="10"/>
  <c r="P21" i="10"/>
  <c r="O21" i="10"/>
  <c r="N21" i="10"/>
  <c r="M21" i="10"/>
  <c r="L21" i="10"/>
  <c r="K21" i="10"/>
  <c r="J21" i="10"/>
  <c r="I21" i="10"/>
  <c r="H21" i="10"/>
  <c r="G21" i="10"/>
  <c r="F21" i="10"/>
  <c r="E21" i="10"/>
  <c r="D21" i="10"/>
  <c r="W5" i="10"/>
  <c r="V5" i="10"/>
  <c r="U5" i="10"/>
  <c r="T5" i="10"/>
  <c r="S5" i="10"/>
  <c r="R5" i="10"/>
  <c r="Q5" i="10"/>
  <c r="P5" i="10"/>
  <c r="O5" i="10"/>
  <c r="N5" i="10"/>
  <c r="M5" i="10"/>
  <c r="L5" i="10"/>
  <c r="K5" i="10"/>
  <c r="J5" i="10"/>
  <c r="I5" i="10"/>
  <c r="H5" i="10"/>
  <c r="G5" i="10"/>
  <c r="F5" i="10"/>
  <c r="E5" i="10"/>
  <c r="D5" i="10"/>
  <c r="A22" i="10"/>
  <c r="C270" i="35"/>
  <c r="C245" i="35"/>
  <c r="B26" i="35"/>
  <c r="B211" i="35" s="1"/>
  <c r="A26" i="35"/>
  <c r="B25" i="35"/>
  <c r="B188" i="35" s="1"/>
  <c r="A25" i="35"/>
  <c r="B24" i="35"/>
  <c r="B171" i="35" s="1"/>
  <c r="A24" i="35"/>
  <c r="B23" i="35"/>
  <c r="B132" i="35" s="1"/>
  <c r="A23" i="35"/>
  <c r="B22" i="35"/>
  <c r="B116" i="35" s="1"/>
  <c r="A22" i="35"/>
  <c r="B21" i="35"/>
  <c r="A21" i="35"/>
  <c r="B20" i="35"/>
  <c r="B99" i="35" s="1"/>
  <c r="A20" i="35"/>
  <c r="B19" i="35"/>
  <c r="B77" i="35" s="1"/>
  <c r="A19" i="35"/>
  <c r="D19" i="35" s="1"/>
  <c r="B18" i="35"/>
  <c r="B55" i="35" s="1"/>
  <c r="A18" i="35"/>
  <c r="B17" i="35"/>
  <c r="B33" i="35" s="1"/>
  <c r="A17" i="35"/>
  <c r="A16" i="35"/>
  <c r="A156" i="35" s="1"/>
  <c r="I160" i="35" s="1"/>
  <c r="B11" i="35"/>
  <c r="C270" i="34"/>
  <c r="C245" i="34"/>
  <c r="B26" i="34"/>
  <c r="B211" i="34" s="1"/>
  <c r="A26" i="34"/>
  <c r="B25" i="34"/>
  <c r="B188" i="34" s="1"/>
  <c r="A25" i="34"/>
  <c r="B24" i="34"/>
  <c r="B171" i="34" s="1"/>
  <c r="A24" i="34"/>
  <c r="B23" i="34"/>
  <c r="B132" i="34" s="1"/>
  <c r="A23" i="34"/>
  <c r="B22" i="34"/>
  <c r="B116" i="34" s="1"/>
  <c r="A22" i="34"/>
  <c r="B21" i="34"/>
  <c r="A21" i="34"/>
  <c r="B20" i="34"/>
  <c r="B99" i="34" s="1"/>
  <c r="A20" i="34"/>
  <c r="B19" i="34"/>
  <c r="B77" i="34" s="1"/>
  <c r="A19" i="34"/>
  <c r="V19" i="10" s="1"/>
  <c r="B18" i="34"/>
  <c r="B55" i="34" s="1"/>
  <c r="A18" i="34"/>
  <c r="B17" i="34"/>
  <c r="B33" i="34" s="1"/>
  <c r="A17" i="34"/>
  <c r="A16" i="34"/>
  <c r="A33" i="34" s="1"/>
  <c r="B11" i="34"/>
  <c r="C270" i="33"/>
  <c r="C245" i="33"/>
  <c r="B26" i="33"/>
  <c r="B211" i="33" s="1"/>
  <c r="A26" i="33"/>
  <c r="B25" i="33"/>
  <c r="B188" i="33" s="1"/>
  <c r="A25" i="33"/>
  <c r="B24" i="33"/>
  <c r="B171" i="33" s="1"/>
  <c r="A24" i="33"/>
  <c r="B23" i="33"/>
  <c r="B132" i="33" s="1"/>
  <c r="A23" i="33"/>
  <c r="B22" i="33"/>
  <c r="B116" i="33" s="1"/>
  <c r="A22" i="33"/>
  <c r="B21" i="33"/>
  <c r="A21" i="33"/>
  <c r="B20" i="33"/>
  <c r="B99" i="33" s="1"/>
  <c r="A20" i="33"/>
  <c r="B19" i="33"/>
  <c r="B77" i="33" s="1"/>
  <c r="A19" i="33"/>
  <c r="U19" i="10" s="1"/>
  <c r="B18" i="33"/>
  <c r="B55" i="33" s="1"/>
  <c r="A18" i="33"/>
  <c r="B17" i="33"/>
  <c r="B33" i="33" s="1"/>
  <c r="A17" i="33"/>
  <c r="A16" i="33"/>
  <c r="B11" i="33"/>
  <c r="C270" i="32"/>
  <c r="C245" i="32"/>
  <c r="B26" i="32"/>
  <c r="B211" i="32" s="1"/>
  <c r="A26" i="32"/>
  <c r="B25" i="32"/>
  <c r="B188" i="32" s="1"/>
  <c r="A25" i="32"/>
  <c r="B24" i="32"/>
  <c r="B171" i="32" s="1"/>
  <c r="A24" i="32"/>
  <c r="B23" i="32"/>
  <c r="B132" i="32" s="1"/>
  <c r="A23" i="32"/>
  <c r="B22" i="32"/>
  <c r="B116" i="32" s="1"/>
  <c r="A22" i="32"/>
  <c r="B21" i="32"/>
  <c r="A21" i="32"/>
  <c r="B20" i="32"/>
  <c r="B99" i="32" s="1"/>
  <c r="A20" i="32"/>
  <c r="B19" i="32"/>
  <c r="B77" i="32" s="1"/>
  <c r="A19" i="32"/>
  <c r="O19" i="10" s="1"/>
  <c r="B18" i="32"/>
  <c r="B55" i="32" s="1"/>
  <c r="A18" i="32"/>
  <c r="B17" i="32"/>
  <c r="B33" i="32" s="1"/>
  <c r="A17" i="32"/>
  <c r="A16" i="32"/>
  <c r="A188" i="32" s="1"/>
  <c r="E200" i="32" s="1"/>
  <c r="B11" i="32"/>
  <c r="C270" i="31"/>
  <c r="C245" i="31"/>
  <c r="B26" i="31"/>
  <c r="B211" i="31" s="1"/>
  <c r="A26" i="31"/>
  <c r="B25" i="31"/>
  <c r="B188" i="31" s="1"/>
  <c r="A25" i="31"/>
  <c r="B24" i="31"/>
  <c r="B171" i="31" s="1"/>
  <c r="A24" i="31"/>
  <c r="B23" i="31"/>
  <c r="B132" i="31" s="1"/>
  <c r="A23" i="31"/>
  <c r="B22" i="31"/>
  <c r="B116" i="31" s="1"/>
  <c r="A22" i="31"/>
  <c r="B21" i="31"/>
  <c r="A21" i="31"/>
  <c r="B20" i="31"/>
  <c r="B99" i="31" s="1"/>
  <c r="A20" i="31"/>
  <c r="B19" i="31"/>
  <c r="B77" i="31" s="1"/>
  <c r="A19" i="31"/>
  <c r="N19" i="10" s="1"/>
  <c r="B18" i="31"/>
  <c r="B55" i="31" s="1"/>
  <c r="A18" i="31"/>
  <c r="B17" i="31"/>
  <c r="B33" i="31" s="1"/>
  <c r="A17" i="31"/>
  <c r="A16" i="31"/>
  <c r="A188" i="31" s="1"/>
  <c r="E207" i="31" s="1"/>
  <c r="B11" i="31"/>
  <c r="C270" i="30"/>
  <c r="C245" i="30"/>
  <c r="B26" i="30"/>
  <c r="B211" i="30" s="1"/>
  <c r="A26" i="30"/>
  <c r="B25" i="30"/>
  <c r="B188" i="30" s="1"/>
  <c r="A25" i="30"/>
  <c r="B24" i="30"/>
  <c r="B171" i="30" s="1"/>
  <c r="A24" i="30"/>
  <c r="B23" i="30"/>
  <c r="B132" i="30" s="1"/>
  <c r="A23" i="30"/>
  <c r="B22" i="30"/>
  <c r="B116" i="30" s="1"/>
  <c r="A22" i="30"/>
  <c r="B21" i="30"/>
  <c r="A21" i="30"/>
  <c r="B20" i="30"/>
  <c r="B99" i="30" s="1"/>
  <c r="A20" i="30"/>
  <c r="B19" i="30"/>
  <c r="B77" i="30" s="1"/>
  <c r="A19" i="30"/>
  <c r="M19" i="10" s="1"/>
  <c r="B18" i="30"/>
  <c r="B55" i="30" s="1"/>
  <c r="A18" i="30"/>
  <c r="B17" i="30"/>
  <c r="B33" i="30" s="1"/>
  <c r="A17" i="30"/>
  <c r="A16" i="30"/>
  <c r="A171" i="30" s="1"/>
  <c r="B11" i="30"/>
  <c r="C270" i="29"/>
  <c r="C245" i="29"/>
  <c r="B26" i="29"/>
  <c r="B211" i="29" s="1"/>
  <c r="A26" i="29"/>
  <c r="B25" i="29"/>
  <c r="B188" i="29" s="1"/>
  <c r="A25" i="29"/>
  <c r="B24" i="29"/>
  <c r="B171" i="29" s="1"/>
  <c r="A24" i="29"/>
  <c r="B23" i="29"/>
  <c r="B132" i="29" s="1"/>
  <c r="A23" i="29"/>
  <c r="B22" i="29"/>
  <c r="B116" i="29" s="1"/>
  <c r="A22" i="29"/>
  <c r="B21" i="29"/>
  <c r="A21" i="29"/>
  <c r="B20" i="29"/>
  <c r="B99" i="29" s="1"/>
  <c r="A20" i="29"/>
  <c r="B19" i="29"/>
  <c r="B77" i="29" s="1"/>
  <c r="A19" i="29"/>
  <c r="D19" i="29" s="1"/>
  <c r="B18" i="29"/>
  <c r="B55" i="29" s="1"/>
  <c r="A18" i="29"/>
  <c r="B17" i="29"/>
  <c r="B33" i="29" s="1"/>
  <c r="A17" i="29"/>
  <c r="A16" i="29"/>
  <c r="A211" i="29" s="1"/>
  <c r="B11" i="29"/>
  <c r="C270" i="28"/>
  <c r="C245" i="28"/>
  <c r="B26" i="28"/>
  <c r="B211" i="28" s="1"/>
  <c r="A26" i="28"/>
  <c r="B25" i="28"/>
  <c r="B188" i="28" s="1"/>
  <c r="A25" i="28"/>
  <c r="B24" i="28"/>
  <c r="B171" i="28" s="1"/>
  <c r="A24" i="28"/>
  <c r="B23" i="28"/>
  <c r="B132" i="28" s="1"/>
  <c r="A23" i="28"/>
  <c r="B22" i="28"/>
  <c r="B116" i="28" s="1"/>
  <c r="A22" i="28"/>
  <c r="B21" i="28"/>
  <c r="A21" i="28"/>
  <c r="B20" i="28"/>
  <c r="B99" i="28" s="1"/>
  <c r="A20" i="28"/>
  <c r="B19" i="28"/>
  <c r="B77" i="28" s="1"/>
  <c r="A19" i="28"/>
  <c r="K19" i="10" s="1"/>
  <c r="B18" i="28"/>
  <c r="B55" i="28" s="1"/>
  <c r="A18" i="28"/>
  <c r="B17" i="28"/>
  <c r="B33" i="28" s="1"/>
  <c r="A17" i="28"/>
  <c r="A16" i="28"/>
  <c r="A211" i="28" s="1"/>
  <c r="F225" i="28" s="1"/>
  <c r="B11" i="28"/>
  <c r="C270" i="27"/>
  <c r="C245" i="27"/>
  <c r="B26" i="27"/>
  <c r="B211" i="27" s="1"/>
  <c r="A26" i="27"/>
  <c r="B25" i="27"/>
  <c r="B188" i="27" s="1"/>
  <c r="A25" i="27"/>
  <c r="B24" i="27"/>
  <c r="B171" i="27" s="1"/>
  <c r="A24" i="27"/>
  <c r="B23" i="27"/>
  <c r="B132" i="27" s="1"/>
  <c r="A23" i="27"/>
  <c r="B22" i="27"/>
  <c r="B116" i="27" s="1"/>
  <c r="A22" i="27"/>
  <c r="B21" i="27"/>
  <c r="A21" i="27"/>
  <c r="B20" i="27"/>
  <c r="B99" i="27" s="1"/>
  <c r="A20" i="27"/>
  <c r="B19" i="27"/>
  <c r="B77" i="27" s="1"/>
  <c r="A19" i="27"/>
  <c r="D19" i="27" s="1"/>
  <c r="B18" i="27"/>
  <c r="B55" i="27" s="1"/>
  <c r="A18" i="27"/>
  <c r="B17" i="27"/>
  <c r="B33" i="27" s="1"/>
  <c r="A17" i="27"/>
  <c r="A16" i="27"/>
  <c r="A171" i="27" s="1"/>
  <c r="B11" i="27"/>
  <c r="C270" i="26"/>
  <c r="C245" i="26"/>
  <c r="B26" i="26"/>
  <c r="B211" i="26" s="1"/>
  <c r="A26" i="26"/>
  <c r="B25" i="26"/>
  <c r="B188" i="26" s="1"/>
  <c r="A25" i="26"/>
  <c r="B24" i="26"/>
  <c r="B171" i="26" s="1"/>
  <c r="A24" i="26"/>
  <c r="B23" i="26"/>
  <c r="B132" i="26" s="1"/>
  <c r="A23" i="26"/>
  <c r="B22" i="26"/>
  <c r="B116" i="26" s="1"/>
  <c r="A22" i="26"/>
  <c r="B21" i="26"/>
  <c r="A21" i="26"/>
  <c r="B20" i="26"/>
  <c r="B99" i="26" s="1"/>
  <c r="A20" i="26"/>
  <c r="B19" i="26"/>
  <c r="B77" i="26" s="1"/>
  <c r="A19" i="26"/>
  <c r="I19" i="10" s="1"/>
  <c r="B18" i="26"/>
  <c r="B55" i="26" s="1"/>
  <c r="A18" i="26"/>
  <c r="B17" i="26"/>
  <c r="B33" i="26" s="1"/>
  <c r="A17" i="26"/>
  <c r="A16" i="26"/>
  <c r="A156" i="26" s="1"/>
  <c r="B157" i="26" s="1"/>
  <c r="B11" i="26"/>
  <c r="C270" i="25"/>
  <c r="C245" i="25"/>
  <c r="B26" i="25"/>
  <c r="B211" i="25" s="1"/>
  <c r="A26" i="25"/>
  <c r="B25" i="25"/>
  <c r="B188" i="25" s="1"/>
  <c r="A25" i="25"/>
  <c r="B24" i="25"/>
  <c r="B171" i="25" s="1"/>
  <c r="A24" i="25"/>
  <c r="B23" i="25"/>
  <c r="B132" i="25" s="1"/>
  <c r="A23" i="25"/>
  <c r="B22" i="25"/>
  <c r="B116" i="25" s="1"/>
  <c r="A22" i="25"/>
  <c r="B21" i="25"/>
  <c r="A21" i="25"/>
  <c r="B20" i="25"/>
  <c r="B99" i="25" s="1"/>
  <c r="A20" i="25"/>
  <c r="B19" i="25"/>
  <c r="B77" i="25" s="1"/>
  <c r="A19" i="25"/>
  <c r="H19" i="10" s="1"/>
  <c r="B18" i="25"/>
  <c r="B55" i="25" s="1"/>
  <c r="A18" i="25"/>
  <c r="B17" i="25"/>
  <c r="B33" i="25" s="1"/>
  <c r="A17" i="25"/>
  <c r="A16" i="25"/>
  <c r="B11" i="25"/>
  <c r="C270" i="24"/>
  <c r="C245" i="24"/>
  <c r="B26" i="24"/>
  <c r="B211" i="24" s="1"/>
  <c r="A26" i="24"/>
  <c r="B25" i="24"/>
  <c r="B188" i="24" s="1"/>
  <c r="A25" i="24"/>
  <c r="B24" i="24"/>
  <c r="B171" i="24" s="1"/>
  <c r="A24" i="24"/>
  <c r="B23" i="24"/>
  <c r="B132" i="24" s="1"/>
  <c r="A23" i="24"/>
  <c r="B22" i="24"/>
  <c r="B116" i="24" s="1"/>
  <c r="A22" i="24"/>
  <c r="B21" i="24"/>
  <c r="A21" i="24"/>
  <c r="B20" i="24"/>
  <c r="B99" i="24" s="1"/>
  <c r="A20" i="24"/>
  <c r="B19" i="24"/>
  <c r="B77" i="24" s="1"/>
  <c r="A19" i="24"/>
  <c r="S19" i="10" s="1"/>
  <c r="B18" i="24"/>
  <c r="B55" i="24" s="1"/>
  <c r="A18" i="24"/>
  <c r="B17" i="24"/>
  <c r="B33" i="24" s="1"/>
  <c r="A17" i="24"/>
  <c r="A16" i="24"/>
  <c r="A188" i="24" s="1"/>
  <c r="E192" i="24" s="1"/>
  <c r="B11" i="24"/>
  <c r="C270" i="23"/>
  <c r="C245" i="23"/>
  <c r="B26" i="23"/>
  <c r="B211" i="23" s="1"/>
  <c r="A26" i="23"/>
  <c r="B25" i="23"/>
  <c r="B188" i="23" s="1"/>
  <c r="A25" i="23"/>
  <c r="B24" i="23"/>
  <c r="B171" i="23" s="1"/>
  <c r="A24" i="23"/>
  <c r="B23" i="23"/>
  <c r="B132" i="23" s="1"/>
  <c r="A23" i="23"/>
  <c r="B22" i="23"/>
  <c r="B116" i="23" s="1"/>
  <c r="A22" i="23"/>
  <c r="B21" i="23"/>
  <c r="A21" i="23"/>
  <c r="B20" i="23"/>
  <c r="B99" i="23" s="1"/>
  <c r="A20" i="23"/>
  <c r="B19" i="23"/>
  <c r="B77" i="23" s="1"/>
  <c r="A19" i="23"/>
  <c r="D19" i="23" s="1"/>
  <c r="B18" i="23"/>
  <c r="B55" i="23" s="1"/>
  <c r="A18" i="23"/>
  <c r="B17" i="23"/>
  <c r="B33" i="23" s="1"/>
  <c r="A17" i="23"/>
  <c r="A16" i="23"/>
  <c r="A55" i="23" s="1"/>
  <c r="B11" i="23"/>
  <c r="C270" i="22"/>
  <c r="C245" i="22"/>
  <c r="B26" i="22"/>
  <c r="B211" i="22" s="1"/>
  <c r="A26" i="22"/>
  <c r="B25" i="22"/>
  <c r="B188" i="22" s="1"/>
  <c r="A25" i="22"/>
  <c r="B24" i="22"/>
  <c r="B171" i="22" s="1"/>
  <c r="A24" i="22"/>
  <c r="B23" i="22"/>
  <c r="B132" i="22" s="1"/>
  <c r="A23" i="22"/>
  <c r="B22" i="22"/>
  <c r="B116" i="22" s="1"/>
  <c r="A22" i="22"/>
  <c r="B21" i="22"/>
  <c r="A21" i="22"/>
  <c r="B20" i="22"/>
  <c r="B99" i="22" s="1"/>
  <c r="A20" i="22"/>
  <c r="B19" i="22"/>
  <c r="B77" i="22" s="1"/>
  <c r="A19" i="22"/>
  <c r="D19" i="22" s="1"/>
  <c r="B18" i="22"/>
  <c r="B55" i="22" s="1"/>
  <c r="A18" i="22"/>
  <c r="B17" i="22"/>
  <c r="B33" i="22" s="1"/>
  <c r="A17" i="22"/>
  <c r="A16" i="22"/>
  <c r="A188" i="22" s="1"/>
  <c r="B11" i="22"/>
  <c r="C270" i="21"/>
  <c r="C245" i="21"/>
  <c r="B26" i="21"/>
  <c r="B211" i="21" s="1"/>
  <c r="A26" i="21"/>
  <c r="B25" i="21"/>
  <c r="B188" i="21" s="1"/>
  <c r="A25" i="21"/>
  <c r="B24" i="21"/>
  <c r="B171" i="21" s="1"/>
  <c r="A24" i="21"/>
  <c r="B23" i="21"/>
  <c r="B132" i="21" s="1"/>
  <c r="A23" i="21"/>
  <c r="B22" i="21"/>
  <c r="B116" i="21" s="1"/>
  <c r="A22" i="21"/>
  <c r="B21" i="21"/>
  <c r="A21" i="21"/>
  <c r="B20" i="21"/>
  <c r="B99" i="21" s="1"/>
  <c r="A20" i="21"/>
  <c r="B19" i="21"/>
  <c r="B77" i="21" s="1"/>
  <c r="A19" i="21"/>
  <c r="D19" i="21" s="1"/>
  <c r="B18" i="21"/>
  <c r="B55" i="21" s="1"/>
  <c r="A18" i="21"/>
  <c r="B17" i="21"/>
  <c r="B33" i="21" s="1"/>
  <c r="A17" i="21"/>
  <c r="A16" i="21"/>
  <c r="A156" i="21" s="1"/>
  <c r="I167" i="21" s="1"/>
  <c r="B11" i="21"/>
  <c r="C270" i="20"/>
  <c r="C245" i="20"/>
  <c r="B26" i="20"/>
  <c r="B211" i="20" s="1"/>
  <c r="A26" i="20"/>
  <c r="B25" i="20"/>
  <c r="B188" i="20" s="1"/>
  <c r="A25" i="20"/>
  <c r="B24" i="20"/>
  <c r="B171" i="20" s="1"/>
  <c r="A24" i="20"/>
  <c r="B23" i="20"/>
  <c r="B132" i="20" s="1"/>
  <c r="A23" i="20"/>
  <c r="B22" i="20"/>
  <c r="B116" i="20" s="1"/>
  <c r="A22" i="20"/>
  <c r="B21" i="20"/>
  <c r="A21" i="20"/>
  <c r="B20" i="20"/>
  <c r="B99" i="20" s="1"/>
  <c r="A20" i="20"/>
  <c r="B19" i="20"/>
  <c r="B77" i="20" s="1"/>
  <c r="A19" i="20"/>
  <c r="T19" i="10" s="1"/>
  <c r="B18" i="20"/>
  <c r="B55" i="20" s="1"/>
  <c r="A18" i="20"/>
  <c r="B17" i="20"/>
  <c r="B33" i="20" s="1"/>
  <c r="A17" i="20"/>
  <c r="A16" i="20"/>
  <c r="A188" i="20" s="1"/>
  <c r="B11" i="20"/>
  <c r="C270" i="19"/>
  <c r="C245" i="19"/>
  <c r="B26" i="19"/>
  <c r="B211" i="19" s="1"/>
  <c r="A26" i="19"/>
  <c r="B25" i="19"/>
  <c r="B188" i="19" s="1"/>
  <c r="A25" i="19"/>
  <c r="B24" i="19"/>
  <c r="B171" i="19" s="1"/>
  <c r="A24" i="19"/>
  <c r="B23" i="19"/>
  <c r="B132" i="19" s="1"/>
  <c r="A23" i="19"/>
  <c r="B22" i="19"/>
  <c r="B116" i="19" s="1"/>
  <c r="A22" i="19"/>
  <c r="B21" i="19"/>
  <c r="A21" i="19"/>
  <c r="B20" i="19"/>
  <c r="B99" i="19" s="1"/>
  <c r="A20" i="19"/>
  <c r="B19" i="19"/>
  <c r="B77" i="19" s="1"/>
  <c r="A19" i="19"/>
  <c r="G19" i="10" s="1"/>
  <c r="B18" i="19"/>
  <c r="B55" i="19" s="1"/>
  <c r="A18" i="19"/>
  <c r="B17" i="19"/>
  <c r="B33" i="19" s="1"/>
  <c r="A17" i="19"/>
  <c r="A16" i="19"/>
  <c r="A156" i="19" s="1"/>
  <c r="I161" i="19" s="1"/>
  <c r="B11" i="19"/>
  <c r="C270" i="18"/>
  <c r="C245" i="18"/>
  <c r="B26" i="18"/>
  <c r="B211" i="18" s="1"/>
  <c r="A26" i="18"/>
  <c r="B25" i="18"/>
  <c r="B188" i="18" s="1"/>
  <c r="A25" i="18"/>
  <c r="B24" i="18"/>
  <c r="B171" i="18" s="1"/>
  <c r="A24" i="18"/>
  <c r="B23" i="18"/>
  <c r="B132" i="18" s="1"/>
  <c r="A23" i="18"/>
  <c r="B22" i="18"/>
  <c r="B116" i="18" s="1"/>
  <c r="A22" i="18"/>
  <c r="B21" i="18"/>
  <c r="A21" i="18"/>
  <c r="B20" i="18"/>
  <c r="B99" i="18" s="1"/>
  <c r="A20" i="18"/>
  <c r="B19" i="18"/>
  <c r="B77" i="18" s="1"/>
  <c r="A19" i="18"/>
  <c r="F19" i="10" s="1"/>
  <c r="B18" i="18"/>
  <c r="B55" i="18" s="1"/>
  <c r="A18" i="18"/>
  <c r="B17" i="18"/>
  <c r="B33" i="18" s="1"/>
  <c r="A17" i="18"/>
  <c r="A16" i="18"/>
  <c r="A188" i="18" s="1"/>
  <c r="B11" i="18"/>
  <c r="B11" i="17"/>
  <c r="C270" i="17"/>
  <c r="C245" i="17"/>
  <c r="B26" i="17"/>
  <c r="B211" i="17" s="1"/>
  <c r="A26" i="17"/>
  <c r="B25" i="17"/>
  <c r="B188" i="17" s="1"/>
  <c r="A25" i="17"/>
  <c r="B24" i="17"/>
  <c r="B171" i="17" s="1"/>
  <c r="A24" i="17"/>
  <c r="B23" i="17"/>
  <c r="B132" i="17" s="1"/>
  <c r="A23" i="17"/>
  <c r="B22" i="17"/>
  <c r="B116" i="17" s="1"/>
  <c r="A22" i="17"/>
  <c r="B21" i="17"/>
  <c r="A21" i="17"/>
  <c r="B20" i="17"/>
  <c r="B99" i="17" s="1"/>
  <c r="A20" i="17"/>
  <c r="B19" i="17"/>
  <c r="B77" i="17" s="1"/>
  <c r="A19" i="17"/>
  <c r="B18" i="17"/>
  <c r="B55" i="17" s="1"/>
  <c r="A18" i="17"/>
  <c r="B17" i="17"/>
  <c r="B33" i="17" s="1"/>
  <c r="A17" i="17"/>
  <c r="A16" i="17"/>
  <c r="A211" i="33" l="1"/>
  <c r="F219" i="33" s="1"/>
  <c r="A156" i="25"/>
  <c r="I163" i="25" s="1"/>
  <c r="A33" i="24"/>
  <c r="E51" i="24" s="1"/>
  <c r="A116" i="24"/>
  <c r="E122" i="24" s="1"/>
  <c r="D19" i="26"/>
  <c r="A156" i="17"/>
  <c r="B157" i="17" s="1"/>
  <c r="D19" i="32"/>
  <c r="A77" i="22"/>
  <c r="F95" i="22" s="1"/>
  <c r="F221" i="28"/>
  <c r="D19" i="24"/>
  <c r="A156" i="24"/>
  <c r="B157" i="24" s="1"/>
  <c r="A116" i="26"/>
  <c r="E120" i="26" s="1"/>
  <c r="D19" i="28"/>
  <c r="A132" i="35"/>
  <c r="F149" i="35" s="1"/>
  <c r="A156" i="20"/>
  <c r="I163" i="20" s="1"/>
  <c r="A188" i="27"/>
  <c r="E204" i="27" s="1"/>
  <c r="A99" i="18"/>
  <c r="A211" i="23"/>
  <c r="F216" i="23" s="1"/>
  <c r="A77" i="26"/>
  <c r="F94" i="26" s="1"/>
  <c r="A55" i="27"/>
  <c r="F67" i="27" s="1"/>
  <c r="A156" i="28"/>
  <c r="I164" i="28" s="1"/>
  <c r="A116" i="31"/>
  <c r="E122" i="31" s="1"/>
  <c r="A188" i="35"/>
  <c r="E205" i="35" s="1"/>
  <c r="A77" i="19"/>
  <c r="F95" i="19" s="1"/>
  <c r="I162" i="19"/>
  <c r="A116" i="22"/>
  <c r="E126" i="22" s="1"/>
  <c r="A55" i="24"/>
  <c r="F70" i="24" s="1"/>
  <c r="A99" i="28"/>
  <c r="A99" i="32"/>
  <c r="A116" i="25"/>
  <c r="E122" i="25" s="1"/>
  <c r="A77" i="35"/>
  <c r="F93" i="35" s="1"/>
  <c r="J19" i="10"/>
  <c r="A171" i="22"/>
  <c r="A156" i="27"/>
  <c r="I164" i="27" s="1"/>
  <c r="R19" i="10"/>
  <c r="A156" i="23"/>
  <c r="I162" i="23" s="1"/>
  <c r="A116" i="32"/>
  <c r="E124" i="32" s="1"/>
  <c r="D19" i="34"/>
  <c r="D19" i="20"/>
  <c r="A132" i="19"/>
  <c r="F150" i="19" s="1"/>
  <c r="A99" i="25"/>
  <c r="A188" i="25"/>
  <c r="E205" i="25" s="1"/>
  <c r="A211" i="26"/>
  <c r="F219" i="26" s="1"/>
  <c r="A33" i="32"/>
  <c r="E51" i="32" s="1"/>
  <c r="E46" i="34"/>
  <c r="E44" i="34"/>
  <c r="A132" i="25"/>
  <c r="F152" i="25" s="1"/>
  <c r="I167" i="26"/>
  <c r="A188" i="30"/>
  <c r="E201" i="30" s="1"/>
  <c r="Q19" i="10"/>
  <c r="D19" i="19"/>
  <c r="A77" i="27"/>
  <c r="F83" i="27" s="1"/>
  <c r="A132" i="27"/>
  <c r="F151" i="27" s="1"/>
  <c r="D19" i="30"/>
  <c r="A132" i="30"/>
  <c r="F151" i="30" s="1"/>
  <c r="A99" i="31"/>
  <c r="P19" i="10"/>
  <c r="D19" i="18"/>
  <c r="A116" i="18"/>
  <c r="E123" i="18" s="1"/>
  <c r="A188" i="19"/>
  <c r="E195" i="19" s="1"/>
  <c r="A33" i="20"/>
  <c r="E49" i="20" s="1"/>
  <c r="A33" i="23"/>
  <c r="B34" i="23" s="1"/>
  <c r="D19" i="31"/>
  <c r="D19" i="33"/>
  <c r="W19" i="10"/>
  <c r="A33" i="19"/>
  <c r="E51" i="19" s="1"/>
  <c r="A116" i="20"/>
  <c r="E126" i="20" s="1"/>
  <c r="A132" i="22"/>
  <c r="F151" i="22" s="1"/>
  <c r="A77" i="25"/>
  <c r="F86" i="25" s="1"/>
  <c r="A171" i="25"/>
  <c r="A55" i="28"/>
  <c r="F66" i="28" s="1"/>
  <c r="A33" i="30"/>
  <c r="E38" i="30" s="1"/>
  <c r="A77" i="30"/>
  <c r="F91" i="30" s="1"/>
  <c r="E19" i="10"/>
  <c r="L19" i="10"/>
  <c r="A171" i="19"/>
  <c r="A55" i="20"/>
  <c r="F71" i="20" s="1"/>
  <c r="A99" i="20"/>
  <c r="B100" i="20" s="1"/>
  <c r="A99" i="24"/>
  <c r="A33" i="31"/>
  <c r="E46" i="31" s="1"/>
  <c r="E199" i="31"/>
  <c r="A171" i="35"/>
  <c r="A55" i="33"/>
  <c r="A188" i="34"/>
  <c r="A171" i="34"/>
  <c r="A132" i="34"/>
  <c r="A77" i="34"/>
  <c r="A156" i="34"/>
  <c r="A55" i="34"/>
  <c r="A116" i="34"/>
  <c r="A99" i="34"/>
  <c r="A116" i="33"/>
  <c r="E48" i="34"/>
  <c r="E40" i="34"/>
  <c r="E45" i="34"/>
  <c r="E37" i="34"/>
  <c r="E51" i="34"/>
  <c r="E43" i="34"/>
  <c r="E47" i="34"/>
  <c r="A33" i="33"/>
  <c r="A132" i="33"/>
  <c r="A156" i="33"/>
  <c r="A171" i="33"/>
  <c r="B34" i="34"/>
  <c r="E49" i="34"/>
  <c r="E38" i="34"/>
  <c r="E50" i="34"/>
  <c r="E39" i="34"/>
  <c r="A211" i="34"/>
  <c r="A99" i="33"/>
  <c r="E41" i="34"/>
  <c r="I162" i="35"/>
  <c r="I167" i="35"/>
  <c r="B157" i="35"/>
  <c r="I166" i="35"/>
  <c r="I165" i="35"/>
  <c r="I164" i="35"/>
  <c r="I163" i="35"/>
  <c r="I161" i="35"/>
  <c r="A77" i="33"/>
  <c r="A188" i="33"/>
  <c r="F224" i="33"/>
  <c r="E42" i="34"/>
  <c r="A33" i="35"/>
  <c r="A99" i="35"/>
  <c r="A116" i="35"/>
  <c r="A211" i="35"/>
  <c r="A55" i="35"/>
  <c r="F227" i="29"/>
  <c r="F219" i="29"/>
  <c r="F225" i="29"/>
  <c r="F217" i="29"/>
  <c r="F224" i="29"/>
  <c r="F216" i="29"/>
  <c r="F229" i="29"/>
  <c r="F221" i="29"/>
  <c r="F223" i="29"/>
  <c r="F220" i="29"/>
  <c r="F218" i="29"/>
  <c r="F215" i="29"/>
  <c r="B212" i="29"/>
  <c r="F228" i="29"/>
  <c r="F226" i="29"/>
  <c r="A33" i="25"/>
  <c r="A188" i="26"/>
  <c r="A211" i="27"/>
  <c r="A33" i="27"/>
  <c r="A99" i="27"/>
  <c r="A132" i="26"/>
  <c r="A171" i="26"/>
  <c r="F224" i="28"/>
  <c r="F216" i="28"/>
  <c r="F223" i="28"/>
  <c r="F215" i="28"/>
  <c r="F220" i="28"/>
  <c r="F228" i="28"/>
  <c r="F218" i="28"/>
  <c r="F227" i="28"/>
  <c r="F217" i="28"/>
  <c r="F226" i="28"/>
  <c r="B212" i="28"/>
  <c r="F222" i="28"/>
  <c r="F229" i="28"/>
  <c r="I162" i="26"/>
  <c r="I166" i="26"/>
  <c r="A211" i="25"/>
  <c r="I160" i="26"/>
  <c r="A55" i="25"/>
  <c r="I161" i="26"/>
  <c r="B172" i="27"/>
  <c r="I163" i="26"/>
  <c r="A116" i="27"/>
  <c r="A33" i="26"/>
  <c r="A99" i="26"/>
  <c r="I164" i="26"/>
  <c r="A55" i="26"/>
  <c r="I165" i="26"/>
  <c r="F219" i="28"/>
  <c r="F222" i="29"/>
  <c r="A33" i="29"/>
  <c r="A188" i="28"/>
  <c r="A171" i="28"/>
  <c r="A132" i="28"/>
  <c r="A77" i="28"/>
  <c r="A33" i="28"/>
  <c r="A116" i="28"/>
  <c r="A116" i="29"/>
  <c r="A99" i="29"/>
  <c r="A188" i="29"/>
  <c r="A171" i="29"/>
  <c r="A132" i="29"/>
  <c r="A77" i="29"/>
  <c r="A156" i="29"/>
  <c r="A55" i="29"/>
  <c r="B172" i="30"/>
  <c r="E206" i="31"/>
  <c r="B189" i="32"/>
  <c r="E192" i="32"/>
  <c r="A211" i="30"/>
  <c r="A116" i="30"/>
  <c r="A99" i="30"/>
  <c r="E199" i="32"/>
  <c r="A55" i="30"/>
  <c r="A156" i="30"/>
  <c r="E205" i="31"/>
  <c r="E197" i="31"/>
  <c r="E204" i="31"/>
  <c r="E196" i="31"/>
  <c r="E203" i="31"/>
  <c r="E195" i="31"/>
  <c r="E202" i="31"/>
  <c r="E194" i="31"/>
  <c r="E201" i="31"/>
  <c r="E193" i="31"/>
  <c r="E200" i="31"/>
  <c r="E192" i="31"/>
  <c r="B189" i="31"/>
  <c r="E206" i="32"/>
  <c r="E198" i="32"/>
  <c r="E205" i="32"/>
  <c r="E197" i="32"/>
  <c r="E204" i="32"/>
  <c r="E196" i="32"/>
  <c r="E203" i="32"/>
  <c r="E195" i="32"/>
  <c r="E202" i="32"/>
  <c r="E194" i="32"/>
  <c r="E201" i="32"/>
  <c r="E193" i="32"/>
  <c r="E207" i="32"/>
  <c r="E198" i="31"/>
  <c r="A211" i="32"/>
  <c r="A211" i="31"/>
  <c r="A55" i="32"/>
  <c r="A156" i="32"/>
  <c r="A55" i="31"/>
  <c r="A156" i="31"/>
  <c r="A77" i="32"/>
  <c r="A132" i="32"/>
  <c r="A171" i="32"/>
  <c r="A77" i="31"/>
  <c r="A132" i="31"/>
  <c r="A171" i="31"/>
  <c r="F67" i="23"/>
  <c r="F59" i="23"/>
  <c r="F66" i="23"/>
  <c r="B56" i="23"/>
  <c r="F73" i="23"/>
  <c r="F65" i="23"/>
  <c r="F70" i="23"/>
  <c r="F62" i="23"/>
  <c r="F68" i="23"/>
  <c r="F64" i="23"/>
  <c r="F63" i="23"/>
  <c r="F61" i="23"/>
  <c r="F60" i="23"/>
  <c r="F72" i="23"/>
  <c r="F69" i="23"/>
  <c r="F71" i="23"/>
  <c r="B157" i="21"/>
  <c r="E204" i="22"/>
  <c r="E196" i="22"/>
  <c r="E203" i="22"/>
  <c r="E195" i="22"/>
  <c r="E202" i="22"/>
  <c r="E194" i="22"/>
  <c r="E207" i="22"/>
  <c r="E199" i="22"/>
  <c r="B189" i="22"/>
  <c r="E198" i="22"/>
  <c r="E197" i="22"/>
  <c r="E193" i="22"/>
  <c r="E206" i="22"/>
  <c r="E192" i="22"/>
  <c r="E205" i="22"/>
  <c r="E200" i="22"/>
  <c r="E201" i="22"/>
  <c r="I166" i="21"/>
  <c r="I165" i="21"/>
  <c r="I164" i="21"/>
  <c r="I163" i="21"/>
  <c r="I162" i="21"/>
  <c r="I161" i="21"/>
  <c r="I160" i="21"/>
  <c r="F222" i="23"/>
  <c r="B189" i="24"/>
  <c r="E206" i="24"/>
  <c r="E198" i="24"/>
  <c r="E205" i="24"/>
  <c r="E197" i="24"/>
  <c r="E204" i="24"/>
  <c r="E196" i="24"/>
  <c r="E201" i="24"/>
  <c r="E193" i="24"/>
  <c r="E207" i="24"/>
  <c r="A77" i="21"/>
  <c r="A132" i="21"/>
  <c r="A171" i="21"/>
  <c r="A188" i="21"/>
  <c r="A99" i="22"/>
  <c r="E194" i="24"/>
  <c r="E195" i="24"/>
  <c r="A33" i="21"/>
  <c r="A188" i="23"/>
  <c r="A171" i="23"/>
  <c r="A132" i="23"/>
  <c r="A77" i="23"/>
  <c r="A116" i="23"/>
  <c r="A99" i="23"/>
  <c r="E199" i="24"/>
  <c r="A99" i="21"/>
  <c r="A116" i="21"/>
  <c r="A156" i="22"/>
  <c r="A55" i="22"/>
  <c r="A33" i="22"/>
  <c r="A211" i="22"/>
  <c r="E200" i="24"/>
  <c r="A211" i="21"/>
  <c r="E202" i="24"/>
  <c r="A55" i="21"/>
  <c r="E203" i="24"/>
  <c r="A211" i="24"/>
  <c r="A77" i="24"/>
  <c r="A132" i="24"/>
  <c r="A171" i="24"/>
  <c r="I160" i="19"/>
  <c r="I165" i="19"/>
  <c r="I167" i="19"/>
  <c r="B157" i="19"/>
  <c r="I163" i="19"/>
  <c r="I166" i="19"/>
  <c r="I164" i="19"/>
  <c r="E206" i="20"/>
  <c r="E198" i="20"/>
  <c r="E205" i="20"/>
  <c r="E197" i="20"/>
  <c r="E199" i="20"/>
  <c r="E204" i="20"/>
  <c r="E196" i="20"/>
  <c r="E203" i="20"/>
  <c r="E195" i="20"/>
  <c r="B189" i="20"/>
  <c r="E202" i="20"/>
  <c r="E194" i="20"/>
  <c r="E207" i="20"/>
  <c r="E201" i="20"/>
  <c r="E193" i="20"/>
  <c r="E200" i="20"/>
  <c r="E192" i="20"/>
  <c r="A99" i="19"/>
  <c r="A116" i="19"/>
  <c r="A211" i="20"/>
  <c r="A211" i="19"/>
  <c r="A55" i="19"/>
  <c r="A77" i="20"/>
  <c r="A132" i="20"/>
  <c r="A171" i="20"/>
  <c r="E206" i="18"/>
  <c r="E198" i="18"/>
  <c r="E205" i="18"/>
  <c r="E197" i="18"/>
  <c r="E204" i="18"/>
  <c r="E196" i="18"/>
  <c r="E203" i="18"/>
  <c r="E195" i="18"/>
  <c r="E202" i="18"/>
  <c r="E194" i="18"/>
  <c r="E201" i="18"/>
  <c r="E193" i="18"/>
  <c r="E192" i="18"/>
  <c r="E207" i="18"/>
  <c r="E199" i="18"/>
  <c r="B189" i="18"/>
  <c r="E200" i="18"/>
  <c r="A33" i="18"/>
  <c r="A211" i="18"/>
  <c r="A55" i="18"/>
  <c r="A156" i="18"/>
  <c r="A77" i="18"/>
  <c r="A132" i="18"/>
  <c r="A171" i="18"/>
  <c r="A77" i="17"/>
  <c r="A188" i="17"/>
  <c r="A33" i="17"/>
  <c r="A132" i="17"/>
  <c r="A171" i="17"/>
  <c r="A99" i="17"/>
  <c r="A116" i="17"/>
  <c r="A211" i="17"/>
  <c r="A55" i="17"/>
  <c r="P11" i="13"/>
  <c r="O11" i="13"/>
  <c r="P10" i="13"/>
  <c r="O10" i="13"/>
  <c r="N9" i="13"/>
  <c r="M9" i="13"/>
  <c r="L9" i="13"/>
  <c r="K9" i="13"/>
  <c r="N8" i="13"/>
  <c r="M8" i="13"/>
  <c r="L8" i="13"/>
  <c r="K8" i="13"/>
  <c r="N7" i="13"/>
  <c r="M7" i="13"/>
  <c r="L7" i="13"/>
  <c r="K7" i="13"/>
  <c r="N6" i="13"/>
  <c r="M6" i="13"/>
  <c r="L6" i="13"/>
  <c r="K6" i="13"/>
  <c r="N5" i="13"/>
  <c r="M5" i="13"/>
  <c r="P4" i="13"/>
  <c r="L4" i="13"/>
  <c r="L3" i="13"/>
  <c r="K3" i="13"/>
  <c r="L2" i="13"/>
  <c r="K2" i="13"/>
  <c r="B11" i="1"/>
  <c r="I165" i="20" l="1"/>
  <c r="F215" i="33"/>
  <c r="B212" i="33"/>
  <c r="F220" i="33"/>
  <c r="F227" i="33"/>
  <c r="F147" i="22"/>
  <c r="F217" i="33"/>
  <c r="F226" i="33"/>
  <c r="F229" i="33"/>
  <c r="F221" i="33"/>
  <c r="F228" i="33"/>
  <c r="F218" i="33"/>
  <c r="F216" i="33"/>
  <c r="F222" i="33"/>
  <c r="F223" i="33"/>
  <c r="B157" i="20"/>
  <c r="F225" i="33"/>
  <c r="E125" i="24"/>
  <c r="E124" i="24"/>
  <c r="F229" i="23"/>
  <c r="E122" i="18"/>
  <c r="E41" i="23"/>
  <c r="I166" i="20"/>
  <c r="E202" i="19"/>
  <c r="E194" i="19"/>
  <c r="E203" i="19"/>
  <c r="D25" i="24"/>
  <c r="E44" i="20"/>
  <c r="E40" i="20"/>
  <c r="F144" i="35"/>
  <c r="E38" i="20"/>
  <c r="I166" i="17"/>
  <c r="E46" i="20"/>
  <c r="I164" i="17"/>
  <c r="E39" i="20"/>
  <c r="E128" i="31"/>
  <c r="E125" i="31"/>
  <c r="E43" i="20"/>
  <c r="E127" i="31"/>
  <c r="E48" i="20"/>
  <c r="B34" i="20"/>
  <c r="E41" i="20"/>
  <c r="E37" i="20"/>
  <c r="I163" i="23"/>
  <c r="E126" i="24"/>
  <c r="I163" i="28"/>
  <c r="E127" i="18"/>
  <c r="F59" i="20"/>
  <c r="E198" i="19"/>
  <c r="E200" i="19"/>
  <c r="E120" i="24"/>
  <c r="E128" i="18"/>
  <c r="E45" i="19"/>
  <c r="B117" i="18"/>
  <c r="E128" i="24"/>
  <c r="I165" i="23"/>
  <c r="E123" i="24"/>
  <c r="E127" i="24"/>
  <c r="B117" i="24"/>
  <c r="E126" i="18"/>
  <c r="E121" i="18"/>
  <c r="E124" i="18"/>
  <c r="B34" i="24"/>
  <c r="B157" i="23"/>
  <c r="F144" i="30"/>
  <c r="E196" i="19"/>
  <c r="F140" i="22"/>
  <c r="F144" i="22"/>
  <c r="E120" i="32"/>
  <c r="E193" i="19"/>
  <c r="E126" i="31"/>
  <c r="F139" i="22"/>
  <c r="E197" i="19"/>
  <c r="E199" i="19"/>
  <c r="E192" i="19"/>
  <c r="E201" i="19"/>
  <c r="F137" i="22"/>
  <c r="E50" i="24"/>
  <c r="E123" i="32"/>
  <c r="B189" i="19"/>
  <c r="E204" i="19"/>
  <c r="E47" i="24"/>
  <c r="F220" i="23"/>
  <c r="F227" i="23"/>
  <c r="F223" i="23"/>
  <c r="I164" i="23"/>
  <c r="F225" i="23"/>
  <c r="E49" i="32"/>
  <c r="E39" i="24"/>
  <c r="F215" i="23"/>
  <c r="E44" i="19"/>
  <c r="F226" i="23"/>
  <c r="E48" i="24"/>
  <c r="F224" i="23"/>
  <c r="E38" i="19"/>
  <c r="E38" i="24"/>
  <c r="E127" i="22"/>
  <c r="E41" i="24"/>
  <c r="F221" i="23"/>
  <c r="E49" i="24"/>
  <c r="E37" i="24"/>
  <c r="F217" i="23"/>
  <c r="F228" i="23"/>
  <c r="F219" i="23"/>
  <c r="E41" i="30"/>
  <c r="B262" i="35"/>
  <c r="E262" i="35" s="1"/>
  <c r="F262" i="35" s="1"/>
  <c r="B179" i="35"/>
  <c r="B107" i="34"/>
  <c r="B262" i="33"/>
  <c r="E262" i="33" s="1"/>
  <c r="F262" i="33" s="1"/>
  <c r="B179" i="33"/>
  <c r="B262" i="32"/>
  <c r="E262" i="32" s="1"/>
  <c r="F262" i="32" s="1"/>
  <c r="B107" i="32"/>
  <c r="C107" i="32" s="1"/>
  <c r="B262" i="31"/>
  <c r="E262" i="31" s="1"/>
  <c r="F262" i="31" s="1"/>
  <c r="B179" i="31"/>
  <c r="B107" i="31"/>
  <c r="B262" i="23"/>
  <c r="E262" i="23" s="1"/>
  <c r="F262" i="23" s="1"/>
  <c r="B179" i="23"/>
  <c r="C179" i="23" s="1"/>
  <c r="F21" i="23"/>
  <c r="H21" i="23" s="1"/>
  <c r="B262" i="21"/>
  <c r="E262" i="21" s="1"/>
  <c r="F262" i="21" s="1"/>
  <c r="B179" i="21"/>
  <c r="C179" i="21" s="1"/>
  <c r="B262" i="18"/>
  <c r="E262" i="18" s="1"/>
  <c r="F262" i="18" s="1"/>
  <c r="B179" i="18"/>
  <c r="B107" i="17"/>
  <c r="B262" i="34"/>
  <c r="E262" i="34" s="1"/>
  <c r="F262" i="34" s="1"/>
  <c r="B179" i="34"/>
  <c r="B179" i="32"/>
  <c r="B262" i="24"/>
  <c r="E262" i="24" s="1"/>
  <c r="F262" i="24" s="1"/>
  <c r="B107" i="24"/>
  <c r="C107" i="24" s="1"/>
  <c r="F21" i="21"/>
  <c r="H21" i="21" s="1"/>
  <c r="F21" i="33"/>
  <c r="H21" i="33" s="1"/>
  <c r="B262" i="30"/>
  <c r="E262" i="30" s="1"/>
  <c r="F262" i="30" s="1"/>
  <c r="B107" i="25"/>
  <c r="B179" i="24"/>
  <c r="C179" i="24" s="1"/>
  <c r="F21" i="24"/>
  <c r="H21" i="24" s="1"/>
  <c r="F21" i="22"/>
  <c r="H21" i="22" s="1"/>
  <c r="F21" i="20"/>
  <c r="H21" i="20" s="1"/>
  <c r="F21" i="18"/>
  <c r="H21" i="18" s="1"/>
  <c r="B262" i="17"/>
  <c r="E262" i="17" s="1"/>
  <c r="F262" i="17" s="1"/>
  <c r="B179" i="17"/>
  <c r="F21" i="26"/>
  <c r="H21" i="26" s="1"/>
  <c r="F21" i="35"/>
  <c r="H21" i="35" s="1"/>
  <c r="F21" i="34"/>
  <c r="H21" i="34" s="1"/>
  <c r="F21" i="32"/>
  <c r="H21" i="32" s="1"/>
  <c r="B179" i="30"/>
  <c r="C179" i="30" s="1"/>
  <c r="B107" i="30"/>
  <c r="C107" i="30" s="1"/>
  <c r="B262" i="29"/>
  <c r="E262" i="29" s="1"/>
  <c r="F262" i="29" s="1"/>
  <c r="B107" i="29"/>
  <c r="B107" i="28"/>
  <c r="B262" i="27"/>
  <c r="E262" i="27" s="1"/>
  <c r="F262" i="27" s="1"/>
  <c r="B107" i="27"/>
  <c r="B262" i="26"/>
  <c r="E262" i="26" s="1"/>
  <c r="F262" i="26" s="1"/>
  <c r="B107" i="26"/>
  <c r="C107" i="26" s="1"/>
  <c r="B262" i="25"/>
  <c r="E262" i="25" s="1"/>
  <c r="F262" i="25" s="1"/>
  <c r="B179" i="25"/>
  <c r="F21" i="25"/>
  <c r="H21" i="25" s="1"/>
  <c r="F21" i="19"/>
  <c r="H21" i="19" s="1"/>
  <c r="F21" i="31"/>
  <c r="H21" i="31" s="1"/>
  <c r="B179" i="29"/>
  <c r="B262" i="28"/>
  <c r="E262" i="28" s="1"/>
  <c r="F262" i="28" s="1"/>
  <c r="B179" i="28"/>
  <c r="C179" i="28" s="1"/>
  <c r="B179" i="27"/>
  <c r="C179" i="27" s="1"/>
  <c r="B179" i="26"/>
  <c r="F21" i="28"/>
  <c r="H21" i="28" s="1"/>
  <c r="B107" i="35"/>
  <c r="B107" i="33"/>
  <c r="C107" i="33" s="1"/>
  <c r="B107" i="23"/>
  <c r="B179" i="22"/>
  <c r="C179" i="22" s="1"/>
  <c r="B107" i="22"/>
  <c r="C107" i="22" s="1"/>
  <c r="B107" i="21"/>
  <c r="C107" i="21" s="1"/>
  <c r="B262" i="19"/>
  <c r="E262" i="19" s="1"/>
  <c r="F262" i="19" s="1"/>
  <c r="B179" i="19"/>
  <c r="C179" i="19" s="1"/>
  <c r="B107" i="19"/>
  <c r="F21" i="30"/>
  <c r="H21" i="30" s="1"/>
  <c r="B262" i="20"/>
  <c r="E262" i="20" s="1"/>
  <c r="F262" i="20" s="1"/>
  <c r="F21" i="17"/>
  <c r="H21" i="17" s="1"/>
  <c r="F21" i="27"/>
  <c r="H21" i="27" s="1"/>
  <c r="B179" i="20"/>
  <c r="C179" i="20" s="1"/>
  <c r="B107" i="18"/>
  <c r="C107" i="18" s="1"/>
  <c r="B262" i="22"/>
  <c r="E262" i="22" s="1"/>
  <c r="F262" i="22" s="1"/>
  <c r="F21" i="29"/>
  <c r="H21" i="29" s="1"/>
  <c r="B107" i="20"/>
  <c r="C107" i="20" s="1"/>
  <c r="F65" i="20"/>
  <c r="F66" i="20"/>
  <c r="F24" i="33"/>
  <c r="H24" i="33" s="1"/>
  <c r="F24" i="32"/>
  <c r="H24" i="32" s="1"/>
  <c r="B182" i="30"/>
  <c r="C182" i="30" s="1"/>
  <c r="B110" i="30"/>
  <c r="C110" i="30" s="1"/>
  <c r="B265" i="29"/>
  <c r="E265" i="29" s="1"/>
  <c r="F265" i="29" s="1"/>
  <c r="B110" i="29"/>
  <c r="C110" i="29" s="1"/>
  <c r="B265" i="28"/>
  <c r="E265" i="28" s="1"/>
  <c r="F265" i="28" s="1"/>
  <c r="B110" i="28"/>
  <c r="C110" i="28" s="1"/>
  <c r="B110" i="27"/>
  <c r="C110" i="27" s="1"/>
  <c r="B265" i="26"/>
  <c r="E265" i="26" s="1"/>
  <c r="F265" i="26" s="1"/>
  <c r="B110" i="26"/>
  <c r="C110" i="26" s="1"/>
  <c r="B265" i="25"/>
  <c r="E265" i="25" s="1"/>
  <c r="F265" i="25" s="1"/>
  <c r="B182" i="25"/>
  <c r="F24" i="22"/>
  <c r="H24" i="22" s="1"/>
  <c r="F24" i="21"/>
  <c r="H24" i="21" s="1"/>
  <c r="B182" i="23"/>
  <c r="C182" i="23" s="1"/>
  <c r="B182" i="21"/>
  <c r="C182" i="21" s="1"/>
  <c r="F24" i="34"/>
  <c r="H24" i="34" s="1"/>
  <c r="F24" i="31"/>
  <c r="H24" i="31" s="1"/>
  <c r="B182" i="29"/>
  <c r="C182" i="29" s="1"/>
  <c r="B182" i="28"/>
  <c r="B182" i="27"/>
  <c r="C182" i="27" s="1"/>
  <c r="B182" i="26"/>
  <c r="F24" i="24"/>
  <c r="H24" i="24" s="1"/>
  <c r="F24" i="25"/>
  <c r="H24" i="25" s="1"/>
  <c r="B265" i="20"/>
  <c r="E265" i="20" s="1"/>
  <c r="F265" i="20" s="1"/>
  <c r="F24" i="19"/>
  <c r="H24" i="19" s="1"/>
  <c r="B265" i="22"/>
  <c r="E265" i="22" s="1"/>
  <c r="F265" i="22" s="1"/>
  <c r="B182" i="20"/>
  <c r="B110" i="20"/>
  <c r="C110" i="20" s="1"/>
  <c r="F24" i="17"/>
  <c r="H24" i="17" s="1"/>
  <c r="B265" i="35"/>
  <c r="E265" i="35" s="1"/>
  <c r="F265" i="35" s="1"/>
  <c r="B110" i="35"/>
  <c r="C110" i="35" s="1"/>
  <c r="B265" i="33"/>
  <c r="E265" i="33" s="1"/>
  <c r="F265" i="33" s="1"/>
  <c r="B110" i="33"/>
  <c r="B265" i="32"/>
  <c r="E265" i="32" s="1"/>
  <c r="F265" i="32" s="1"/>
  <c r="F24" i="29"/>
  <c r="H24" i="29" s="1"/>
  <c r="F24" i="28"/>
  <c r="H24" i="28" s="1"/>
  <c r="F24" i="27"/>
  <c r="H24" i="27" s="1"/>
  <c r="F24" i="26"/>
  <c r="H24" i="26" s="1"/>
  <c r="B265" i="24"/>
  <c r="E265" i="24" s="1"/>
  <c r="F265" i="24" s="1"/>
  <c r="B110" i="23"/>
  <c r="B182" i="22"/>
  <c r="C182" i="22" s="1"/>
  <c r="B110" i="22"/>
  <c r="C110" i="22" s="1"/>
  <c r="B110" i="21"/>
  <c r="B265" i="19"/>
  <c r="E265" i="19" s="1"/>
  <c r="F265" i="19" s="1"/>
  <c r="B182" i="19"/>
  <c r="B110" i="19"/>
  <c r="C110" i="19" s="1"/>
  <c r="B265" i="18"/>
  <c r="E265" i="18" s="1"/>
  <c r="F265" i="18" s="1"/>
  <c r="B110" i="18"/>
  <c r="C110" i="18" s="1"/>
  <c r="B265" i="23"/>
  <c r="E265" i="23" s="1"/>
  <c r="F265" i="23" s="1"/>
  <c r="B265" i="21"/>
  <c r="E265" i="21" s="1"/>
  <c r="F265" i="21" s="1"/>
  <c r="B182" i="35"/>
  <c r="B110" i="34"/>
  <c r="C110" i="34" s="1"/>
  <c r="B182" i="33"/>
  <c r="B110" i="32"/>
  <c r="C110" i="32" s="1"/>
  <c r="B265" i="31"/>
  <c r="E265" i="31" s="1"/>
  <c r="F265" i="31" s="1"/>
  <c r="B182" i="31"/>
  <c r="B110" i="31"/>
  <c r="C110" i="31" s="1"/>
  <c r="F24" i="30"/>
  <c r="H24" i="30" s="1"/>
  <c r="F24" i="35"/>
  <c r="H24" i="35" s="1"/>
  <c r="B265" i="30"/>
  <c r="E265" i="30" s="1"/>
  <c r="F265" i="30" s="1"/>
  <c r="B110" i="25"/>
  <c r="B182" i="24"/>
  <c r="C182" i="24" s="1"/>
  <c r="F24" i="23"/>
  <c r="H24" i="23" s="1"/>
  <c r="F24" i="20"/>
  <c r="H24" i="20" s="1"/>
  <c r="B182" i="17"/>
  <c r="C182" i="17" s="1"/>
  <c r="F24" i="18"/>
  <c r="H24" i="18" s="1"/>
  <c r="B182" i="18"/>
  <c r="B182" i="34"/>
  <c r="C182" i="34" s="1"/>
  <c r="B110" i="17"/>
  <c r="B265" i="34"/>
  <c r="E265" i="34" s="1"/>
  <c r="F265" i="34" s="1"/>
  <c r="B182" i="32"/>
  <c r="B110" i="24"/>
  <c r="B265" i="17"/>
  <c r="E265" i="17" s="1"/>
  <c r="F265" i="17" s="1"/>
  <c r="B265" i="27"/>
  <c r="E265" i="27" s="1"/>
  <c r="F265" i="27" s="1"/>
  <c r="B56" i="20"/>
  <c r="F140" i="30"/>
  <c r="B106" i="35"/>
  <c r="B106" i="33"/>
  <c r="C106" i="33" s="1"/>
  <c r="F20" i="31"/>
  <c r="F20" i="28"/>
  <c r="B106" i="23"/>
  <c r="B178" i="22"/>
  <c r="B106" i="22"/>
  <c r="C106" i="22" s="1"/>
  <c r="B106" i="21"/>
  <c r="C106" i="21" s="1"/>
  <c r="B261" i="19"/>
  <c r="B178" i="19"/>
  <c r="C178" i="19" s="1"/>
  <c r="B106" i="19"/>
  <c r="C106" i="19" s="1"/>
  <c r="B106" i="18"/>
  <c r="C106" i="18" s="1"/>
  <c r="F20" i="17"/>
  <c r="B261" i="35"/>
  <c r="B178" i="35"/>
  <c r="C178" i="35" s="1"/>
  <c r="B106" i="34"/>
  <c r="C106" i="34" s="1"/>
  <c r="B261" i="33"/>
  <c r="B178" i="33"/>
  <c r="C178" i="33" s="1"/>
  <c r="B106" i="32"/>
  <c r="C106" i="32" s="1"/>
  <c r="B261" i="31"/>
  <c r="B178" i="31"/>
  <c r="B106" i="31"/>
  <c r="F20" i="29"/>
  <c r="F20" i="27"/>
  <c r="F20" i="26"/>
  <c r="B261" i="23"/>
  <c r="B178" i="23"/>
  <c r="C178" i="23" s="1"/>
  <c r="B261" i="21"/>
  <c r="B178" i="21"/>
  <c r="B261" i="18"/>
  <c r="B178" i="18"/>
  <c r="C178" i="18" s="1"/>
  <c r="B261" i="34"/>
  <c r="B178" i="34"/>
  <c r="B261" i="32"/>
  <c r="B178" i="32"/>
  <c r="C178" i="32" s="1"/>
  <c r="F20" i="30"/>
  <c r="B106" i="24"/>
  <c r="B106" i="17"/>
  <c r="B261" i="26"/>
  <c r="B261" i="30"/>
  <c r="B106" i="25"/>
  <c r="B261" i="24"/>
  <c r="B178" i="24"/>
  <c r="C178" i="24" s="1"/>
  <c r="B261" i="17"/>
  <c r="B178" i="17"/>
  <c r="B178" i="27"/>
  <c r="C178" i="27" s="1"/>
  <c r="B178" i="26"/>
  <c r="B178" i="30"/>
  <c r="C178" i="30" s="1"/>
  <c r="B106" i="30"/>
  <c r="B106" i="29"/>
  <c r="C106" i="29" s="1"/>
  <c r="B106" i="28"/>
  <c r="C106" i="28" s="1"/>
  <c r="B261" i="27"/>
  <c r="B106" i="27"/>
  <c r="B106" i="26"/>
  <c r="B261" i="25"/>
  <c r="B178" i="25"/>
  <c r="F20" i="23"/>
  <c r="F20" i="21"/>
  <c r="B261" i="29"/>
  <c r="B178" i="29"/>
  <c r="C178" i="29" s="1"/>
  <c r="B261" i="28"/>
  <c r="B178" i="28"/>
  <c r="F20" i="24"/>
  <c r="F20" i="35"/>
  <c r="B261" i="22"/>
  <c r="B261" i="20"/>
  <c r="B178" i="20"/>
  <c r="C178" i="20" s="1"/>
  <c r="B106" i="20"/>
  <c r="C106" i="20" s="1"/>
  <c r="F20" i="34"/>
  <c r="F20" i="22"/>
  <c r="F20" i="25"/>
  <c r="F20" i="32"/>
  <c r="F20" i="19"/>
  <c r="F20" i="33"/>
  <c r="F20" i="18"/>
  <c r="F20" i="20"/>
  <c r="B264" i="30"/>
  <c r="E264" i="30" s="1"/>
  <c r="F264" i="30" s="1"/>
  <c r="F23" i="30"/>
  <c r="H23" i="30" s="1"/>
  <c r="B264" i="27"/>
  <c r="E264" i="27" s="1"/>
  <c r="F264" i="27" s="1"/>
  <c r="B109" i="25"/>
  <c r="C109" i="25" s="1"/>
  <c r="B181" i="24"/>
  <c r="B264" i="17"/>
  <c r="E264" i="17" s="1"/>
  <c r="F264" i="17" s="1"/>
  <c r="B181" i="17"/>
  <c r="C181" i="17" s="1"/>
  <c r="B181" i="22"/>
  <c r="C181" i="22" s="1"/>
  <c r="B181" i="30"/>
  <c r="C181" i="30" s="1"/>
  <c r="B109" i="30"/>
  <c r="B264" i="29"/>
  <c r="E264" i="29" s="1"/>
  <c r="F264" i="29" s="1"/>
  <c r="B109" i="29"/>
  <c r="C109" i="29" s="1"/>
  <c r="B109" i="28"/>
  <c r="B109" i="27"/>
  <c r="C109" i="27" s="1"/>
  <c r="B264" i="26"/>
  <c r="E264" i="26" s="1"/>
  <c r="F264" i="26" s="1"/>
  <c r="B109" i="26"/>
  <c r="C109" i="26" s="1"/>
  <c r="B264" i="25"/>
  <c r="E264" i="25" s="1"/>
  <c r="F264" i="25" s="1"/>
  <c r="B181" i="25"/>
  <c r="C181" i="25" s="1"/>
  <c r="B181" i="29"/>
  <c r="B264" i="28"/>
  <c r="E264" i="28" s="1"/>
  <c r="F264" i="28" s="1"/>
  <c r="B181" i="28"/>
  <c r="B181" i="27"/>
  <c r="C181" i="27" s="1"/>
  <c r="B181" i="26"/>
  <c r="C181" i="26" s="1"/>
  <c r="F23" i="23"/>
  <c r="H23" i="23" s="1"/>
  <c r="F23" i="20"/>
  <c r="H23" i="20" s="1"/>
  <c r="F23" i="18"/>
  <c r="H23" i="18" s="1"/>
  <c r="F23" i="25"/>
  <c r="H23" i="25" s="1"/>
  <c r="F23" i="35"/>
  <c r="H23" i="35" s="1"/>
  <c r="F23" i="33"/>
  <c r="H23" i="33" s="1"/>
  <c r="F23" i="21"/>
  <c r="H23" i="21" s="1"/>
  <c r="B264" i="20"/>
  <c r="E264" i="20" s="1"/>
  <c r="F264" i="20" s="1"/>
  <c r="B264" i="24"/>
  <c r="E264" i="24" s="1"/>
  <c r="F264" i="24" s="1"/>
  <c r="B109" i="21"/>
  <c r="F23" i="32"/>
  <c r="H23" i="32" s="1"/>
  <c r="F23" i="31"/>
  <c r="H23" i="31" s="1"/>
  <c r="F23" i="24"/>
  <c r="H23" i="24" s="1"/>
  <c r="B264" i="22"/>
  <c r="E264" i="22" s="1"/>
  <c r="F264" i="22" s="1"/>
  <c r="F23" i="22"/>
  <c r="H23" i="22" s="1"/>
  <c r="B181" i="20"/>
  <c r="C181" i="20" s="1"/>
  <c r="B109" i="20"/>
  <c r="C109" i="20" s="1"/>
  <c r="B109" i="23"/>
  <c r="B109" i="35"/>
  <c r="F23" i="34"/>
  <c r="H23" i="34" s="1"/>
  <c r="B264" i="33"/>
  <c r="E264" i="33" s="1"/>
  <c r="F264" i="33" s="1"/>
  <c r="B109" i="33"/>
  <c r="B109" i="22"/>
  <c r="C109" i="22" s="1"/>
  <c r="B264" i="34"/>
  <c r="E264" i="34" s="1"/>
  <c r="F264" i="34" s="1"/>
  <c r="B181" i="34"/>
  <c r="C181" i="34" s="1"/>
  <c r="B181" i="32"/>
  <c r="F23" i="29"/>
  <c r="H23" i="29" s="1"/>
  <c r="F23" i="28"/>
  <c r="H23" i="28" s="1"/>
  <c r="F23" i="27"/>
  <c r="H23" i="27" s="1"/>
  <c r="F23" i="26"/>
  <c r="H23" i="26" s="1"/>
  <c r="B109" i="24"/>
  <c r="C109" i="24" s="1"/>
  <c r="B109" i="31"/>
  <c r="C109" i="31" s="1"/>
  <c r="F23" i="19"/>
  <c r="H23" i="19" s="1"/>
  <c r="B181" i="18"/>
  <c r="B264" i="32"/>
  <c r="E264" i="32" s="1"/>
  <c r="F264" i="32" s="1"/>
  <c r="B264" i="35"/>
  <c r="E264" i="35" s="1"/>
  <c r="F264" i="35" s="1"/>
  <c r="B109" i="34"/>
  <c r="C109" i="34" s="1"/>
  <c r="B264" i="19"/>
  <c r="E264" i="19" s="1"/>
  <c r="F264" i="19" s="1"/>
  <c r="B109" i="18"/>
  <c r="C109" i="18" s="1"/>
  <c r="B181" i="35"/>
  <c r="C181" i="35" s="1"/>
  <c r="B264" i="23"/>
  <c r="E264" i="23" s="1"/>
  <c r="F264" i="23" s="1"/>
  <c r="B264" i="21"/>
  <c r="E264" i="21" s="1"/>
  <c r="F264" i="21" s="1"/>
  <c r="B264" i="18"/>
  <c r="E264" i="18" s="1"/>
  <c r="F264" i="18" s="1"/>
  <c r="F23" i="17"/>
  <c r="H23" i="17" s="1"/>
  <c r="B181" i="31"/>
  <c r="C181" i="31" s="1"/>
  <c r="B109" i="17"/>
  <c r="B109" i="32"/>
  <c r="C109" i="32" s="1"/>
  <c r="B264" i="31"/>
  <c r="E264" i="31" s="1"/>
  <c r="F264" i="31" s="1"/>
  <c r="B181" i="19"/>
  <c r="B181" i="23"/>
  <c r="B109" i="19"/>
  <c r="B181" i="33"/>
  <c r="B181" i="21"/>
  <c r="B267" i="22"/>
  <c r="E267" i="22" s="1"/>
  <c r="F267" i="22" s="1"/>
  <c r="B267" i="20"/>
  <c r="E267" i="20" s="1"/>
  <c r="F267" i="20" s="1"/>
  <c r="F26" i="35"/>
  <c r="H26" i="35" s="1"/>
  <c r="F26" i="23"/>
  <c r="H26" i="23" s="1"/>
  <c r="F26" i="22"/>
  <c r="H26" i="22" s="1"/>
  <c r="F26" i="21"/>
  <c r="H26" i="21" s="1"/>
  <c r="B184" i="20"/>
  <c r="B112" i="20"/>
  <c r="C112" i="20" s="1"/>
  <c r="F26" i="20"/>
  <c r="H26" i="20" s="1"/>
  <c r="F26" i="18"/>
  <c r="H26" i="18" s="1"/>
  <c r="B267" i="35"/>
  <c r="E267" i="35" s="1"/>
  <c r="F267" i="35" s="1"/>
  <c r="B112" i="35"/>
  <c r="C112" i="35" s="1"/>
  <c r="B267" i="33"/>
  <c r="E267" i="33" s="1"/>
  <c r="F267" i="33" s="1"/>
  <c r="B112" i="33"/>
  <c r="F26" i="33"/>
  <c r="H26" i="33" s="1"/>
  <c r="B267" i="32"/>
  <c r="E267" i="32" s="1"/>
  <c r="F267" i="32" s="1"/>
  <c r="F26" i="32"/>
  <c r="H26" i="32" s="1"/>
  <c r="B267" i="31"/>
  <c r="E267" i="31" s="1"/>
  <c r="F267" i="31" s="1"/>
  <c r="B267" i="24"/>
  <c r="E267" i="24" s="1"/>
  <c r="F267" i="24" s="1"/>
  <c r="B267" i="23"/>
  <c r="E267" i="23" s="1"/>
  <c r="F267" i="23" s="1"/>
  <c r="B112" i="23"/>
  <c r="B184" i="22"/>
  <c r="C184" i="22" s="1"/>
  <c r="B112" i="22"/>
  <c r="B267" i="21"/>
  <c r="E267" i="21" s="1"/>
  <c r="F267" i="21" s="1"/>
  <c r="B112" i="21"/>
  <c r="B267" i="19"/>
  <c r="E267" i="19" s="1"/>
  <c r="F267" i="19" s="1"/>
  <c r="B184" i="19"/>
  <c r="C184" i="19" s="1"/>
  <c r="B112" i="19"/>
  <c r="C112" i="19" s="1"/>
  <c r="B267" i="18"/>
  <c r="E267" i="18" s="1"/>
  <c r="F267" i="18" s="1"/>
  <c r="B112" i="18"/>
  <c r="C112" i="18" s="1"/>
  <c r="B112" i="17"/>
  <c r="F26" i="17"/>
  <c r="H26" i="17" s="1"/>
  <c r="B267" i="25"/>
  <c r="E267" i="25" s="1"/>
  <c r="F267" i="25" s="1"/>
  <c r="B112" i="25"/>
  <c r="C112" i="25" s="1"/>
  <c r="B184" i="24"/>
  <c r="C184" i="24" s="1"/>
  <c r="B184" i="35"/>
  <c r="C184" i="35" s="1"/>
  <c r="B112" i="34"/>
  <c r="F26" i="34"/>
  <c r="H26" i="34" s="1"/>
  <c r="B184" i="33"/>
  <c r="B112" i="32"/>
  <c r="C112" i="32" s="1"/>
  <c r="B184" i="31"/>
  <c r="B112" i="31"/>
  <c r="C112" i="31" s="1"/>
  <c r="F26" i="31"/>
  <c r="H26" i="31" s="1"/>
  <c r="F26" i="24"/>
  <c r="H26" i="24" s="1"/>
  <c r="B184" i="23"/>
  <c r="B184" i="21"/>
  <c r="F26" i="19"/>
  <c r="H26" i="19" s="1"/>
  <c r="B184" i="18"/>
  <c r="C184" i="18" s="1"/>
  <c r="B267" i="17"/>
  <c r="E267" i="17" s="1"/>
  <c r="F267" i="17" s="1"/>
  <c r="B267" i="26"/>
  <c r="E267" i="26" s="1"/>
  <c r="F267" i="26" s="1"/>
  <c r="B267" i="34"/>
  <c r="E267" i="34" s="1"/>
  <c r="F267" i="34" s="1"/>
  <c r="B184" i="34"/>
  <c r="C184" i="34" s="1"/>
  <c r="B184" i="32"/>
  <c r="B267" i="27"/>
  <c r="E267" i="27" s="1"/>
  <c r="F267" i="27" s="1"/>
  <c r="F26" i="25"/>
  <c r="H26" i="25" s="1"/>
  <c r="B112" i="24"/>
  <c r="C112" i="24" s="1"/>
  <c r="F26" i="26"/>
  <c r="H26" i="26" s="1"/>
  <c r="B267" i="30"/>
  <c r="E267" i="30" s="1"/>
  <c r="F267" i="30" s="1"/>
  <c r="F26" i="30"/>
  <c r="H26" i="30" s="1"/>
  <c r="B267" i="28"/>
  <c r="E267" i="28" s="1"/>
  <c r="F267" i="28" s="1"/>
  <c r="F26" i="28"/>
  <c r="H26" i="28" s="1"/>
  <c r="B184" i="29"/>
  <c r="B184" i="28"/>
  <c r="B184" i="27"/>
  <c r="C184" i="27" s="1"/>
  <c r="B184" i="26"/>
  <c r="B112" i="29"/>
  <c r="C112" i="29" s="1"/>
  <c r="F26" i="29"/>
  <c r="H26" i="29" s="1"/>
  <c r="F26" i="27"/>
  <c r="H26" i="27" s="1"/>
  <c r="B112" i="27"/>
  <c r="B112" i="26"/>
  <c r="B184" i="30"/>
  <c r="C184" i="30" s="1"/>
  <c r="B112" i="28"/>
  <c r="B112" i="30"/>
  <c r="B267" i="29"/>
  <c r="E267" i="29" s="1"/>
  <c r="F267" i="29" s="1"/>
  <c r="B184" i="25"/>
  <c r="C184" i="25" s="1"/>
  <c r="B184" i="17"/>
  <c r="C184" i="17" s="1"/>
  <c r="B183" i="29"/>
  <c r="B183" i="28"/>
  <c r="B183" i="27"/>
  <c r="C183" i="27" s="1"/>
  <c r="B183" i="26"/>
  <c r="F25" i="26"/>
  <c r="H25" i="26" s="1"/>
  <c r="F25" i="21"/>
  <c r="H25" i="21" s="1"/>
  <c r="F25" i="30"/>
  <c r="H25" i="30" s="1"/>
  <c r="F25" i="29"/>
  <c r="H25" i="29" s="1"/>
  <c r="F25" i="28"/>
  <c r="H25" i="28" s="1"/>
  <c r="F25" i="27"/>
  <c r="H25" i="27" s="1"/>
  <c r="B266" i="20"/>
  <c r="E266" i="20" s="1"/>
  <c r="F266" i="20" s="1"/>
  <c r="B266" i="22"/>
  <c r="E266" i="22" s="1"/>
  <c r="F266" i="22" s="1"/>
  <c r="B183" i="20"/>
  <c r="B111" i="20"/>
  <c r="C111" i="20" s="1"/>
  <c r="B266" i="35"/>
  <c r="E266" i="35" s="1"/>
  <c r="F266" i="35" s="1"/>
  <c r="B111" i="35"/>
  <c r="C111" i="35" s="1"/>
  <c r="B266" i="33"/>
  <c r="E266" i="33" s="1"/>
  <c r="F266" i="33" s="1"/>
  <c r="B111" i="33"/>
  <c r="B266" i="32"/>
  <c r="E266" i="32" s="1"/>
  <c r="F266" i="32" s="1"/>
  <c r="B266" i="24"/>
  <c r="E266" i="24" s="1"/>
  <c r="F266" i="24" s="1"/>
  <c r="B111" i="23"/>
  <c r="B183" i="22"/>
  <c r="C183" i="22" s="1"/>
  <c r="B111" i="22"/>
  <c r="C111" i="22" s="1"/>
  <c r="B111" i="21"/>
  <c r="B266" i="19"/>
  <c r="E266" i="19" s="1"/>
  <c r="F266" i="19" s="1"/>
  <c r="B183" i="19"/>
  <c r="C183" i="19" s="1"/>
  <c r="B111" i="19"/>
  <c r="B266" i="18"/>
  <c r="E266" i="18" s="1"/>
  <c r="F266" i="18" s="1"/>
  <c r="B111" i="18"/>
  <c r="B111" i="24"/>
  <c r="C111" i="24" s="1"/>
  <c r="B183" i="35"/>
  <c r="C183" i="35" s="1"/>
  <c r="F25" i="35"/>
  <c r="H25" i="35" s="1"/>
  <c r="B111" i="34"/>
  <c r="B183" i="33"/>
  <c r="B111" i="32"/>
  <c r="B266" i="31"/>
  <c r="E266" i="31" s="1"/>
  <c r="F266" i="31" s="1"/>
  <c r="B183" i="31"/>
  <c r="B111" i="31"/>
  <c r="C111" i="31" s="1"/>
  <c r="B266" i="23"/>
  <c r="E266" i="23" s="1"/>
  <c r="F266" i="23" s="1"/>
  <c r="B183" i="23"/>
  <c r="C183" i="23" s="1"/>
  <c r="F25" i="23"/>
  <c r="H25" i="23" s="1"/>
  <c r="F25" i="22"/>
  <c r="H25" i="22" s="1"/>
  <c r="B266" i="21"/>
  <c r="E266" i="21" s="1"/>
  <c r="F266" i="21" s="1"/>
  <c r="B183" i="21"/>
  <c r="C183" i="21" s="1"/>
  <c r="F25" i="20"/>
  <c r="H25" i="20" s="1"/>
  <c r="B183" i="18"/>
  <c r="C183" i="18" s="1"/>
  <c r="F25" i="18"/>
  <c r="H25" i="18" s="1"/>
  <c r="B266" i="34"/>
  <c r="E266" i="34" s="1"/>
  <c r="F266" i="34" s="1"/>
  <c r="B183" i="34"/>
  <c r="F25" i="33"/>
  <c r="H25" i="33" s="1"/>
  <c r="B183" i="32"/>
  <c r="F25" i="32"/>
  <c r="H25" i="32" s="1"/>
  <c r="B266" i="27"/>
  <c r="E266" i="27" s="1"/>
  <c r="F266" i="27" s="1"/>
  <c r="B183" i="30"/>
  <c r="C183" i="30" s="1"/>
  <c r="B111" i="30"/>
  <c r="C111" i="30" s="1"/>
  <c r="B266" i="29"/>
  <c r="E266" i="29" s="1"/>
  <c r="F266" i="29" s="1"/>
  <c r="B111" i="29"/>
  <c r="B266" i="28"/>
  <c r="E266" i="28" s="1"/>
  <c r="F266" i="28" s="1"/>
  <c r="B111" i="28"/>
  <c r="C111" i="28" s="1"/>
  <c r="B111" i="27"/>
  <c r="B111" i="26"/>
  <c r="B266" i="25"/>
  <c r="E266" i="25" s="1"/>
  <c r="F266" i="25" s="1"/>
  <c r="B183" i="25"/>
  <c r="C183" i="25" s="1"/>
  <c r="F25" i="25"/>
  <c r="H25" i="25" s="1"/>
  <c r="B111" i="17"/>
  <c r="B183" i="17"/>
  <c r="B266" i="30"/>
  <c r="E266" i="30" s="1"/>
  <c r="F266" i="30" s="1"/>
  <c r="B111" i="25"/>
  <c r="C111" i="25" s="1"/>
  <c r="B266" i="26"/>
  <c r="E266" i="26" s="1"/>
  <c r="F266" i="26" s="1"/>
  <c r="B183" i="24"/>
  <c r="C183" i="24" s="1"/>
  <c r="B266" i="17"/>
  <c r="E266" i="17" s="1"/>
  <c r="F266" i="17" s="1"/>
  <c r="F25" i="31"/>
  <c r="H25" i="31" s="1"/>
  <c r="F25" i="19"/>
  <c r="H25" i="19" s="1"/>
  <c r="F25" i="34"/>
  <c r="H25" i="34" s="1"/>
  <c r="F25" i="24"/>
  <c r="H25" i="24" s="1"/>
  <c r="F25" i="17"/>
  <c r="H25" i="17" s="1"/>
  <c r="B263" i="34"/>
  <c r="E263" i="34" s="1"/>
  <c r="F263" i="34" s="1"/>
  <c r="B180" i="34"/>
  <c r="C180" i="34" s="1"/>
  <c r="F22" i="34"/>
  <c r="H22" i="34" s="1"/>
  <c r="B180" i="32"/>
  <c r="C180" i="32" s="1"/>
  <c r="F22" i="32"/>
  <c r="H22" i="32" s="1"/>
  <c r="F22" i="31"/>
  <c r="H22" i="31" s="1"/>
  <c r="F22" i="25"/>
  <c r="H22" i="25" s="1"/>
  <c r="B108" i="24"/>
  <c r="C108" i="24" s="1"/>
  <c r="F22" i="19"/>
  <c r="H22" i="19" s="1"/>
  <c r="B108" i="17"/>
  <c r="C108" i="17" s="1"/>
  <c r="B263" i="17"/>
  <c r="E263" i="17" s="1"/>
  <c r="F263" i="17" s="1"/>
  <c r="B180" i="17"/>
  <c r="C180" i="17" s="1"/>
  <c r="B263" i="22"/>
  <c r="E263" i="22" s="1"/>
  <c r="F263" i="22" s="1"/>
  <c r="B263" i="30"/>
  <c r="E263" i="30" s="1"/>
  <c r="F263" i="30" s="1"/>
  <c r="B108" i="25"/>
  <c r="B180" i="24"/>
  <c r="C180" i="24" s="1"/>
  <c r="B180" i="30"/>
  <c r="C180" i="30" s="1"/>
  <c r="B108" i="30"/>
  <c r="C108" i="30" s="1"/>
  <c r="B263" i="29"/>
  <c r="E263" i="29" s="1"/>
  <c r="F263" i="29" s="1"/>
  <c r="B108" i="29"/>
  <c r="C108" i="29" s="1"/>
  <c r="B108" i="28"/>
  <c r="F22" i="28"/>
  <c r="H22" i="28" s="1"/>
  <c r="B263" i="27"/>
  <c r="E263" i="27" s="1"/>
  <c r="F263" i="27" s="1"/>
  <c r="B108" i="27"/>
  <c r="C108" i="27" s="1"/>
  <c r="F22" i="27"/>
  <c r="H22" i="27" s="1"/>
  <c r="B263" i="26"/>
  <c r="E263" i="26" s="1"/>
  <c r="F263" i="26" s="1"/>
  <c r="B108" i="26"/>
  <c r="C108" i="26" s="1"/>
  <c r="F22" i="26"/>
  <c r="H22" i="26" s="1"/>
  <c r="B263" i="25"/>
  <c r="E263" i="25" s="1"/>
  <c r="F263" i="25" s="1"/>
  <c r="B180" i="25"/>
  <c r="F22" i="17"/>
  <c r="H22" i="17" s="1"/>
  <c r="F22" i="30"/>
  <c r="H22" i="30" s="1"/>
  <c r="B180" i="29"/>
  <c r="F22" i="29"/>
  <c r="H22" i="29" s="1"/>
  <c r="B263" i="28"/>
  <c r="E263" i="28" s="1"/>
  <c r="F263" i="28" s="1"/>
  <c r="B180" i="28"/>
  <c r="C180" i="28" s="1"/>
  <c r="B180" i="27"/>
  <c r="C180" i="27" s="1"/>
  <c r="B180" i="26"/>
  <c r="B263" i="20"/>
  <c r="E263" i="20" s="1"/>
  <c r="F263" i="20" s="1"/>
  <c r="F22" i="23"/>
  <c r="H22" i="23" s="1"/>
  <c r="B263" i="35"/>
  <c r="E263" i="35" s="1"/>
  <c r="F263" i="35" s="1"/>
  <c r="B180" i="35"/>
  <c r="C180" i="35" s="1"/>
  <c r="F22" i="35"/>
  <c r="H22" i="35" s="1"/>
  <c r="B108" i="34"/>
  <c r="C108" i="34" s="1"/>
  <c r="B263" i="33"/>
  <c r="E263" i="33" s="1"/>
  <c r="F263" i="33" s="1"/>
  <c r="B180" i="33"/>
  <c r="F22" i="33"/>
  <c r="H22" i="33" s="1"/>
  <c r="B263" i="32"/>
  <c r="E263" i="32" s="1"/>
  <c r="F263" i="32" s="1"/>
  <c r="B108" i="32"/>
  <c r="B263" i="31"/>
  <c r="E263" i="31" s="1"/>
  <c r="F263" i="31" s="1"/>
  <c r="B180" i="31"/>
  <c r="C180" i="31" s="1"/>
  <c r="B108" i="31"/>
  <c r="C108" i="31" s="1"/>
  <c r="B263" i="24"/>
  <c r="E263" i="24" s="1"/>
  <c r="F263" i="24" s="1"/>
  <c r="F22" i="24"/>
  <c r="H22" i="24" s="1"/>
  <c r="B263" i="23"/>
  <c r="E263" i="23" s="1"/>
  <c r="F263" i="23" s="1"/>
  <c r="B180" i="23"/>
  <c r="F22" i="22"/>
  <c r="H22" i="22" s="1"/>
  <c r="B263" i="21"/>
  <c r="E263" i="21" s="1"/>
  <c r="F263" i="21" s="1"/>
  <c r="B180" i="21"/>
  <c r="F22" i="21"/>
  <c r="H22" i="21" s="1"/>
  <c r="F22" i="20"/>
  <c r="H22" i="20" s="1"/>
  <c r="B108" i="19"/>
  <c r="B180" i="22"/>
  <c r="B180" i="18"/>
  <c r="B108" i="23"/>
  <c r="F22" i="18"/>
  <c r="H22" i="18" s="1"/>
  <c r="B108" i="22"/>
  <c r="C108" i="22" s="1"/>
  <c r="B180" i="20"/>
  <c r="C180" i="20" s="1"/>
  <c r="B263" i="19"/>
  <c r="E263" i="19" s="1"/>
  <c r="F263" i="19" s="1"/>
  <c r="B108" i="18"/>
  <c r="C108" i="18" s="1"/>
  <c r="B108" i="35"/>
  <c r="B108" i="20"/>
  <c r="C108" i="20" s="1"/>
  <c r="B263" i="18"/>
  <c r="E263" i="18" s="1"/>
  <c r="F263" i="18" s="1"/>
  <c r="B108" i="33"/>
  <c r="C108" i="33" s="1"/>
  <c r="B108" i="21"/>
  <c r="C108" i="21" s="1"/>
  <c r="B180" i="19"/>
  <c r="C180" i="19" s="1"/>
  <c r="B172" i="22"/>
  <c r="F63" i="20"/>
  <c r="I160" i="20"/>
  <c r="F150" i="30"/>
  <c r="E200" i="35"/>
  <c r="F72" i="20"/>
  <c r="I167" i="20"/>
  <c r="F94" i="19"/>
  <c r="F88" i="35"/>
  <c r="F92" i="35"/>
  <c r="E120" i="18"/>
  <c r="B34" i="19"/>
  <c r="F73" i="20"/>
  <c r="F64" i="20"/>
  <c r="E43" i="19"/>
  <c r="E51" i="20"/>
  <c r="E47" i="20"/>
  <c r="B212" i="23"/>
  <c r="E50" i="23"/>
  <c r="E121" i="31"/>
  <c r="F152" i="30"/>
  <c r="E125" i="18"/>
  <c r="E46" i="19"/>
  <c r="E37" i="19"/>
  <c r="E45" i="20"/>
  <c r="E43" i="24"/>
  <c r="F218" i="23"/>
  <c r="E44" i="24"/>
  <c r="E39" i="23"/>
  <c r="E121" i="24"/>
  <c r="B117" i="31"/>
  <c r="E44" i="32"/>
  <c r="F142" i="35"/>
  <c r="E42" i="19"/>
  <c r="C178" i="22"/>
  <c r="B100" i="32"/>
  <c r="E43" i="30"/>
  <c r="C180" i="22"/>
  <c r="E46" i="30"/>
  <c r="E206" i="30"/>
  <c r="E39" i="30"/>
  <c r="E39" i="19"/>
  <c r="E50" i="19"/>
  <c r="B133" i="22"/>
  <c r="F138" i="30"/>
  <c r="I161" i="28"/>
  <c r="E121" i="32"/>
  <c r="E45" i="32"/>
  <c r="F148" i="30"/>
  <c r="F83" i="22"/>
  <c r="F141" i="30"/>
  <c r="F143" i="30"/>
  <c r="I167" i="23"/>
  <c r="E48" i="32"/>
  <c r="B133" i="19"/>
  <c r="I166" i="23"/>
  <c r="F86" i="22"/>
  <c r="F82" i="22"/>
  <c r="E40" i="24"/>
  <c r="F81" i="22"/>
  <c r="F94" i="22"/>
  <c r="F72" i="28"/>
  <c r="F136" i="30"/>
  <c r="F70" i="28"/>
  <c r="F68" i="28"/>
  <c r="F93" i="22"/>
  <c r="F60" i="28"/>
  <c r="B56" i="28"/>
  <c r="F90" i="22"/>
  <c r="E46" i="32"/>
  <c r="F59" i="28"/>
  <c r="B260" i="34"/>
  <c r="B177" i="32"/>
  <c r="C177" i="32" s="1"/>
  <c r="B177" i="31"/>
  <c r="C177" i="31" s="1"/>
  <c r="B177" i="25"/>
  <c r="C177" i="25" s="1"/>
  <c r="F19" i="25"/>
  <c r="F19" i="24"/>
  <c r="F19" i="20"/>
  <c r="B105" i="18"/>
  <c r="C105" i="18" s="1"/>
  <c r="B177" i="17"/>
  <c r="F19" i="17"/>
  <c r="B260" i="30"/>
  <c r="F19" i="28"/>
  <c r="B177" i="22"/>
  <c r="C177" i="22" s="1"/>
  <c r="F19" i="22"/>
  <c r="B177" i="21"/>
  <c r="C177" i="21" s="1"/>
  <c r="B260" i="20"/>
  <c r="B260" i="18"/>
  <c r="B177" i="35"/>
  <c r="C177" i="35" s="1"/>
  <c r="F19" i="35"/>
  <c r="F19" i="31"/>
  <c r="B260" i="27"/>
  <c r="B177" i="24"/>
  <c r="C177" i="24" s="1"/>
  <c r="B105" i="25"/>
  <c r="C105" i="25" s="1"/>
  <c r="B177" i="23"/>
  <c r="B105" i="33"/>
  <c r="C105" i="33" s="1"/>
  <c r="B105" i="30"/>
  <c r="C105" i="30" s="1"/>
  <c r="B260" i="29"/>
  <c r="B260" i="28"/>
  <c r="B260" i="26"/>
  <c r="B105" i="20"/>
  <c r="C105" i="20" s="1"/>
  <c r="B177" i="19"/>
  <c r="C177" i="19" s="1"/>
  <c r="B105" i="17"/>
  <c r="B105" i="35"/>
  <c r="C105" i="35" s="1"/>
  <c r="B177" i="34"/>
  <c r="C177" i="34" s="1"/>
  <c r="B260" i="33"/>
  <c r="B105" i="32"/>
  <c r="C105" i="32" s="1"/>
  <c r="B105" i="31"/>
  <c r="C105" i="31" s="1"/>
  <c r="F19" i="29"/>
  <c r="B105" i="28"/>
  <c r="C105" i="28" s="1"/>
  <c r="F19" i="27"/>
  <c r="B260" i="31"/>
  <c r="B260" i="25"/>
  <c r="B105" i="24"/>
  <c r="F19" i="23"/>
  <c r="B105" i="22"/>
  <c r="C105" i="22" s="1"/>
  <c r="F19" i="21"/>
  <c r="F19" i="19"/>
  <c r="B260" i="17"/>
  <c r="B105" i="34"/>
  <c r="C105" i="34" s="1"/>
  <c r="B177" i="28"/>
  <c r="C177" i="28" s="1"/>
  <c r="B105" i="26"/>
  <c r="B177" i="20"/>
  <c r="F19" i="34"/>
  <c r="B260" i="32"/>
  <c r="B177" i="29"/>
  <c r="C177" i="29" s="1"/>
  <c r="B177" i="27"/>
  <c r="C177" i="27" s="1"/>
  <c r="B177" i="26"/>
  <c r="F19" i="26"/>
  <c r="B260" i="22"/>
  <c r="F19" i="33"/>
  <c r="F19" i="32"/>
  <c r="B260" i="35"/>
  <c r="B177" i="30"/>
  <c r="C177" i="30" s="1"/>
  <c r="F19" i="30"/>
  <c r="B260" i="24"/>
  <c r="B260" i="23"/>
  <c r="B105" i="23"/>
  <c r="C105" i="23" s="1"/>
  <c r="B105" i="21"/>
  <c r="C105" i="21" s="1"/>
  <c r="B260" i="19"/>
  <c r="B105" i="19"/>
  <c r="C105" i="19" s="1"/>
  <c r="B177" i="18"/>
  <c r="C177" i="18" s="1"/>
  <c r="F19" i="18"/>
  <c r="B177" i="33"/>
  <c r="B105" i="29"/>
  <c r="C105" i="29" s="1"/>
  <c r="B105" i="27"/>
  <c r="C105" i="27" s="1"/>
  <c r="B260" i="21"/>
  <c r="B104" i="34"/>
  <c r="C104" i="34" s="1"/>
  <c r="F18" i="34"/>
  <c r="B176" i="33"/>
  <c r="C176" i="33" s="1"/>
  <c r="B104" i="29"/>
  <c r="C104" i="29" s="1"/>
  <c r="B176" i="28"/>
  <c r="B104" i="27"/>
  <c r="C104" i="27" s="1"/>
  <c r="B104" i="26"/>
  <c r="C104" i="26" s="1"/>
  <c r="F18" i="26"/>
  <c r="B259" i="21"/>
  <c r="B176" i="20"/>
  <c r="B176" i="31"/>
  <c r="C176" i="31" s="1"/>
  <c r="F18" i="30"/>
  <c r="B104" i="18"/>
  <c r="C104" i="18" s="1"/>
  <c r="F18" i="18"/>
  <c r="B259" i="26"/>
  <c r="F18" i="25"/>
  <c r="B104" i="20"/>
  <c r="C104" i="20" s="1"/>
  <c r="B104" i="19"/>
  <c r="C104" i="19" s="1"/>
  <c r="F18" i="19"/>
  <c r="B259" i="34"/>
  <c r="B176" i="32"/>
  <c r="B176" i="25"/>
  <c r="C176" i="25" s="1"/>
  <c r="B176" i="17"/>
  <c r="C176" i="17" s="1"/>
  <c r="B176" i="35"/>
  <c r="C176" i="35" s="1"/>
  <c r="F18" i="33"/>
  <c r="F18" i="32"/>
  <c r="B259" i="30"/>
  <c r="B259" i="27"/>
  <c r="B176" i="24"/>
  <c r="B176" i="22"/>
  <c r="C176" i="22" s="1"/>
  <c r="B104" i="33"/>
  <c r="C104" i="33" s="1"/>
  <c r="B104" i="30"/>
  <c r="C104" i="30" s="1"/>
  <c r="B259" i="29"/>
  <c r="B259" i="28"/>
  <c r="F18" i="24"/>
  <c r="F18" i="20"/>
  <c r="B176" i="19"/>
  <c r="C176" i="19" s="1"/>
  <c r="B104" i="17"/>
  <c r="F18" i="17"/>
  <c r="B259" i="19"/>
  <c r="B176" i="18"/>
  <c r="C176" i="18" s="1"/>
  <c r="B104" i="35"/>
  <c r="F18" i="35"/>
  <c r="B176" i="34"/>
  <c r="C176" i="34" s="1"/>
  <c r="B259" i="33"/>
  <c r="B104" i="32"/>
  <c r="C104" i="32" s="1"/>
  <c r="B104" i="31"/>
  <c r="C104" i="31" s="1"/>
  <c r="F18" i="31"/>
  <c r="B104" i="28"/>
  <c r="C104" i="28" s="1"/>
  <c r="F18" i="28"/>
  <c r="H18" i="28" s="1"/>
  <c r="B104" i="25"/>
  <c r="C104" i="25" s="1"/>
  <c r="B176" i="23"/>
  <c r="C176" i="23" s="1"/>
  <c r="F18" i="22"/>
  <c r="B176" i="21"/>
  <c r="C176" i="21" s="1"/>
  <c r="B259" i="20"/>
  <c r="B259" i="18"/>
  <c r="B259" i="23"/>
  <c r="B104" i="23"/>
  <c r="C104" i="23" s="1"/>
  <c r="F18" i="23"/>
  <c r="B259" i="31"/>
  <c r="B259" i="25"/>
  <c r="B104" i="24"/>
  <c r="C104" i="24" s="1"/>
  <c r="B104" i="22"/>
  <c r="C104" i="22" s="1"/>
  <c r="B259" i="32"/>
  <c r="B176" i="29"/>
  <c r="C176" i="29" s="1"/>
  <c r="F18" i="29"/>
  <c r="B176" i="27"/>
  <c r="C176" i="27" s="1"/>
  <c r="F18" i="27"/>
  <c r="B176" i="26"/>
  <c r="B259" i="22"/>
  <c r="B259" i="17"/>
  <c r="B259" i="35"/>
  <c r="B176" i="30"/>
  <c r="C176" i="30" s="1"/>
  <c r="B259" i="24"/>
  <c r="B104" i="21"/>
  <c r="C104" i="21" s="1"/>
  <c r="F18" i="21"/>
  <c r="B258" i="35"/>
  <c r="B175" i="30"/>
  <c r="C175" i="30" s="1"/>
  <c r="B258" i="24"/>
  <c r="B258" i="23"/>
  <c r="B103" i="23"/>
  <c r="C103" i="23" s="1"/>
  <c r="B103" i="21"/>
  <c r="C103" i="21" s="1"/>
  <c r="B258" i="19"/>
  <c r="B103" i="19"/>
  <c r="C103" i="19" s="1"/>
  <c r="B175" i="18"/>
  <c r="B103" i="29"/>
  <c r="C103" i="29" s="1"/>
  <c r="B175" i="28"/>
  <c r="C175" i="28" s="1"/>
  <c r="B103" i="26"/>
  <c r="C103" i="26" s="1"/>
  <c r="B175" i="20"/>
  <c r="C175" i="20" s="1"/>
  <c r="F17" i="26"/>
  <c r="B258" i="17"/>
  <c r="B103" i="34"/>
  <c r="C103" i="34" s="1"/>
  <c r="B175" i="33"/>
  <c r="C175" i="33" s="1"/>
  <c r="F17" i="29"/>
  <c r="B103" i="27"/>
  <c r="C103" i="27" s="1"/>
  <c r="F17" i="27"/>
  <c r="B258" i="21"/>
  <c r="B258" i="27"/>
  <c r="B175" i="22"/>
  <c r="C175" i="22" s="1"/>
  <c r="B258" i="34"/>
  <c r="B175" i="32"/>
  <c r="C175" i="32" s="1"/>
  <c r="B175" i="31"/>
  <c r="C175" i="31" s="1"/>
  <c r="B175" i="25"/>
  <c r="C175" i="25" s="1"/>
  <c r="F17" i="23"/>
  <c r="F17" i="21"/>
  <c r="F17" i="19"/>
  <c r="B103" i="18"/>
  <c r="C103" i="18" s="1"/>
  <c r="B175" i="17"/>
  <c r="C175" i="17" s="1"/>
  <c r="B175" i="35"/>
  <c r="C175" i="35" s="1"/>
  <c r="F17" i="34"/>
  <c r="B258" i="30"/>
  <c r="B175" i="24"/>
  <c r="C175" i="24" s="1"/>
  <c r="F17" i="22"/>
  <c r="B103" i="33"/>
  <c r="C103" i="33" s="1"/>
  <c r="B103" i="30"/>
  <c r="C103" i="30" s="1"/>
  <c r="F17" i="30"/>
  <c r="B258" i="29"/>
  <c r="B258" i="28"/>
  <c r="B258" i="26"/>
  <c r="B103" i="20"/>
  <c r="C103" i="20" s="1"/>
  <c r="B175" i="19"/>
  <c r="C175" i="19" s="1"/>
  <c r="F17" i="18"/>
  <c r="B103" i="17"/>
  <c r="B175" i="21"/>
  <c r="C175" i="21" s="1"/>
  <c r="B258" i="20"/>
  <c r="B258" i="18"/>
  <c r="F17" i="35"/>
  <c r="F17" i="31"/>
  <c r="B175" i="29"/>
  <c r="C175" i="29" s="1"/>
  <c r="B175" i="27"/>
  <c r="C175" i="27" s="1"/>
  <c r="B103" i="35"/>
  <c r="C103" i="35" s="1"/>
  <c r="B175" i="34"/>
  <c r="C175" i="34" s="1"/>
  <c r="B258" i="33"/>
  <c r="F17" i="33"/>
  <c r="B103" i="32"/>
  <c r="C103" i="32" s="1"/>
  <c r="F17" i="32"/>
  <c r="B103" i="31"/>
  <c r="C103" i="31" s="1"/>
  <c r="B103" i="28"/>
  <c r="C103" i="28" s="1"/>
  <c r="B103" i="25"/>
  <c r="C103" i="25" s="1"/>
  <c r="B175" i="23"/>
  <c r="C175" i="23" s="1"/>
  <c r="B258" i="31"/>
  <c r="B258" i="25"/>
  <c r="F17" i="25"/>
  <c r="B103" i="24"/>
  <c r="C103" i="24" s="1"/>
  <c r="F17" i="24"/>
  <c r="B103" i="22"/>
  <c r="C103" i="22" s="1"/>
  <c r="F17" i="20"/>
  <c r="F17" i="17"/>
  <c r="B258" i="32"/>
  <c r="F17" i="28"/>
  <c r="B175" i="26"/>
  <c r="C175" i="26" s="1"/>
  <c r="B258" i="22"/>
  <c r="C105" i="24"/>
  <c r="F64" i="27"/>
  <c r="F73" i="27"/>
  <c r="F95" i="27"/>
  <c r="F62" i="27"/>
  <c r="F136" i="27"/>
  <c r="F63" i="27"/>
  <c r="F84" i="27"/>
  <c r="I165" i="25"/>
  <c r="I167" i="25"/>
  <c r="I164" i="25"/>
  <c r="B157" i="25"/>
  <c r="I166" i="25"/>
  <c r="E124" i="25"/>
  <c r="I160" i="25"/>
  <c r="I162" i="25"/>
  <c r="I161" i="25"/>
  <c r="F148" i="25"/>
  <c r="E128" i="25"/>
  <c r="B100" i="25"/>
  <c r="F139" i="25"/>
  <c r="E126" i="25"/>
  <c r="F141" i="25"/>
  <c r="F140" i="25"/>
  <c r="F151" i="25"/>
  <c r="F146" i="25"/>
  <c r="F138" i="25"/>
  <c r="C110" i="25"/>
  <c r="F137" i="25"/>
  <c r="F147" i="25"/>
  <c r="F136" i="25"/>
  <c r="C182" i="19"/>
  <c r="F88" i="22"/>
  <c r="F67" i="28"/>
  <c r="E201" i="27"/>
  <c r="F91" i="22"/>
  <c r="I161" i="23"/>
  <c r="E39" i="32"/>
  <c r="F62" i="28"/>
  <c r="F83" i="19"/>
  <c r="F89" i="22"/>
  <c r="F87" i="22"/>
  <c r="F84" i="22"/>
  <c r="E47" i="32"/>
  <c r="B100" i="28"/>
  <c r="F71" i="27"/>
  <c r="F93" i="19"/>
  <c r="F92" i="22"/>
  <c r="F151" i="19"/>
  <c r="F85" i="22"/>
  <c r="B78" i="22"/>
  <c r="E195" i="27"/>
  <c r="I167" i="17"/>
  <c r="I161" i="17"/>
  <c r="I160" i="17"/>
  <c r="I162" i="17"/>
  <c r="I163" i="17"/>
  <c r="I165" i="17"/>
  <c r="B100" i="18"/>
  <c r="F136" i="19"/>
  <c r="F137" i="19"/>
  <c r="F149" i="19"/>
  <c r="F91" i="19"/>
  <c r="F81" i="30"/>
  <c r="C107" i="25"/>
  <c r="D26" i="28"/>
  <c r="F144" i="19"/>
  <c r="F139" i="19"/>
  <c r="F87" i="19"/>
  <c r="B78" i="19"/>
  <c r="D25" i="22"/>
  <c r="D25" i="31"/>
  <c r="F152" i="19"/>
  <c r="F147" i="19"/>
  <c r="F142" i="19"/>
  <c r="F84" i="19"/>
  <c r="D26" i="29"/>
  <c r="F143" i="19"/>
  <c r="F140" i="19"/>
  <c r="F92" i="19"/>
  <c r="F86" i="19"/>
  <c r="D25" i="18"/>
  <c r="F145" i="19"/>
  <c r="F148" i="19"/>
  <c r="F81" i="19"/>
  <c r="F88" i="19"/>
  <c r="D25" i="32"/>
  <c r="F138" i="19"/>
  <c r="D25" i="20"/>
  <c r="F89" i="19"/>
  <c r="F90" i="19"/>
  <c r="D26" i="33"/>
  <c r="E46" i="24"/>
  <c r="C111" i="18"/>
  <c r="F146" i="19"/>
  <c r="F82" i="19"/>
  <c r="F85" i="19"/>
  <c r="F150" i="22"/>
  <c r="I160" i="23"/>
  <c r="B34" i="32"/>
  <c r="E40" i="32"/>
  <c r="C107" i="28"/>
  <c r="F92" i="27"/>
  <c r="E50" i="32"/>
  <c r="E45" i="24"/>
  <c r="I161" i="24"/>
  <c r="E37" i="32"/>
  <c r="E41" i="32"/>
  <c r="F88" i="27"/>
  <c r="E120" i="25"/>
  <c r="F60" i="27"/>
  <c r="F141" i="22"/>
  <c r="F146" i="22"/>
  <c r="E120" i="31"/>
  <c r="E38" i="32"/>
  <c r="E40" i="30"/>
  <c r="E51" i="30"/>
  <c r="F72" i="27"/>
  <c r="E42" i="24"/>
  <c r="E125" i="22"/>
  <c r="B117" i="32"/>
  <c r="I166" i="28"/>
  <c r="F143" i="27"/>
  <c r="B172" i="25"/>
  <c r="F137" i="35"/>
  <c r="E125" i="32"/>
  <c r="C111" i="32"/>
  <c r="E127" i="32"/>
  <c r="I167" i="28"/>
  <c r="F145" i="35"/>
  <c r="F148" i="35"/>
  <c r="B157" i="28"/>
  <c r="B133" i="35"/>
  <c r="F138" i="35"/>
  <c r="I162" i="28"/>
  <c r="B172" i="19"/>
  <c r="E207" i="19"/>
  <c r="C108" i="32"/>
  <c r="E128" i="32"/>
  <c r="I160" i="28"/>
  <c r="F143" i="35"/>
  <c r="F146" i="35"/>
  <c r="F140" i="35"/>
  <c r="F151" i="35"/>
  <c r="F139" i="35"/>
  <c r="F141" i="35"/>
  <c r="E122" i="32"/>
  <c r="F136" i="35"/>
  <c r="F147" i="35"/>
  <c r="E126" i="32"/>
  <c r="I165" i="28"/>
  <c r="F152" i="35"/>
  <c r="F150" i="35"/>
  <c r="E37" i="31"/>
  <c r="F92" i="25"/>
  <c r="F82" i="25"/>
  <c r="F224" i="26"/>
  <c r="F87" i="27"/>
  <c r="F68" i="27"/>
  <c r="F141" i="19"/>
  <c r="B56" i="24"/>
  <c r="B117" i="22"/>
  <c r="I160" i="24"/>
  <c r="F88" i="30"/>
  <c r="E121" i="20"/>
  <c r="I167" i="24"/>
  <c r="E122" i="22"/>
  <c r="I163" i="24"/>
  <c r="E120" i="22"/>
  <c r="I162" i="24"/>
  <c r="E199" i="30"/>
  <c r="F89" i="30"/>
  <c r="F226" i="26"/>
  <c r="I164" i="24"/>
  <c r="E128" i="22"/>
  <c r="F149" i="22"/>
  <c r="F148" i="22"/>
  <c r="E192" i="30"/>
  <c r="F92" i="30"/>
  <c r="E199" i="25"/>
  <c r="E128" i="20"/>
  <c r="E127" i="20"/>
  <c r="E121" i="22"/>
  <c r="E200" i="30"/>
  <c r="F85" i="30"/>
  <c r="B157" i="27"/>
  <c r="F223" i="26"/>
  <c r="E120" i="20"/>
  <c r="B117" i="20"/>
  <c r="E125" i="20"/>
  <c r="F143" i="22"/>
  <c r="E197" i="30"/>
  <c r="E195" i="30"/>
  <c r="B78" i="30"/>
  <c r="F82" i="30"/>
  <c r="I167" i="27"/>
  <c r="F221" i="26"/>
  <c r="F138" i="22"/>
  <c r="E203" i="30"/>
  <c r="F83" i="30"/>
  <c r="I163" i="27"/>
  <c r="F229" i="26"/>
  <c r="F228" i="26"/>
  <c r="E123" i="22"/>
  <c r="E124" i="22"/>
  <c r="I165" i="24"/>
  <c r="F90" i="30"/>
  <c r="F222" i="26"/>
  <c r="I165" i="27"/>
  <c r="F225" i="26"/>
  <c r="F218" i="26"/>
  <c r="F216" i="26"/>
  <c r="F93" i="26"/>
  <c r="F66" i="24"/>
  <c r="E42" i="23"/>
  <c r="E37" i="23"/>
  <c r="E47" i="23"/>
  <c r="C107" i="31"/>
  <c r="C106" i="31"/>
  <c r="E45" i="31"/>
  <c r="E124" i="26"/>
  <c r="F81" i="25"/>
  <c r="E122" i="26"/>
  <c r="E200" i="25"/>
  <c r="E121" i="26"/>
  <c r="F89" i="26"/>
  <c r="F66" i="27"/>
  <c r="F59" i="24"/>
  <c r="E40" i="23"/>
  <c r="B100" i="31"/>
  <c r="E38" i="31"/>
  <c r="E193" i="30"/>
  <c r="E204" i="30"/>
  <c r="E47" i="30"/>
  <c r="F137" i="30"/>
  <c r="F139" i="30"/>
  <c r="I162" i="27"/>
  <c r="B78" i="27"/>
  <c r="F217" i="26"/>
  <c r="E203" i="25"/>
  <c r="F89" i="25"/>
  <c r="F61" i="27"/>
  <c r="F85" i="26"/>
  <c r="E206" i="35"/>
  <c r="E43" i="32"/>
  <c r="I166" i="24"/>
  <c r="E39" i="31"/>
  <c r="E126" i="26"/>
  <c r="E128" i="26"/>
  <c r="E193" i="25"/>
  <c r="B117" i="26"/>
  <c r="F69" i="27"/>
  <c r="F86" i="26"/>
  <c r="F67" i="24"/>
  <c r="E49" i="23"/>
  <c r="F73" i="24"/>
  <c r="F60" i="24"/>
  <c r="E43" i="23"/>
  <c r="E47" i="31"/>
  <c r="E127" i="26"/>
  <c r="F88" i="25"/>
  <c r="F91" i="26"/>
  <c r="C112" i="28"/>
  <c r="E48" i="23"/>
  <c r="E45" i="23"/>
  <c r="F72" i="24"/>
  <c r="F68" i="24"/>
  <c r="E51" i="23"/>
  <c r="E41" i="31"/>
  <c r="E43" i="31"/>
  <c r="E48" i="31"/>
  <c r="E207" i="30"/>
  <c r="E49" i="31"/>
  <c r="B133" i="30"/>
  <c r="E197" i="25"/>
  <c r="F91" i="27"/>
  <c r="F220" i="26"/>
  <c r="F59" i="27"/>
  <c r="C106" i="25"/>
  <c r="B56" i="27"/>
  <c r="E123" i="26"/>
  <c r="F70" i="27"/>
  <c r="F215" i="26"/>
  <c r="B212" i="26"/>
  <c r="B78" i="25"/>
  <c r="F87" i="26"/>
  <c r="C179" i="35"/>
  <c r="E42" i="32"/>
  <c r="F63" i="24"/>
  <c r="E38" i="23"/>
  <c r="E51" i="31"/>
  <c r="F93" i="25"/>
  <c r="F227" i="26"/>
  <c r="F65" i="27"/>
  <c r="F90" i="26"/>
  <c r="E206" i="25"/>
  <c r="E44" i="23"/>
  <c r="F71" i="24"/>
  <c r="E46" i="23"/>
  <c r="E44" i="31"/>
  <c r="E125" i="26"/>
  <c r="F83" i="25"/>
  <c r="F90" i="25"/>
  <c r="E207" i="25"/>
  <c r="F81" i="26"/>
  <c r="E204" i="25"/>
  <c r="F145" i="27"/>
  <c r="E202" i="25"/>
  <c r="E192" i="27"/>
  <c r="E198" i="27"/>
  <c r="F143" i="25"/>
  <c r="F92" i="26"/>
  <c r="F88" i="26"/>
  <c r="E201" i="35"/>
  <c r="F86" i="35"/>
  <c r="F89" i="35"/>
  <c r="F95" i="35"/>
  <c r="E197" i="35"/>
  <c r="F64" i="24"/>
  <c r="E198" i="25"/>
  <c r="I160" i="27"/>
  <c r="E196" i="25"/>
  <c r="F149" i="27"/>
  <c r="F89" i="27"/>
  <c r="E194" i="25"/>
  <c r="F86" i="27"/>
  <c r="E201" i="25"/>
  <c r="E206" i="27"/>
  <c r="B133" i="25"/>
  <c r="F82" i="26"/>
  <c r="F83" i="26"/>
  <c r="E194" i="35"/>
  <c r="F85" i="35"/>
  <c r="F82" i="35"/>
  <c r="E124" i="31"/>
  <c r="F62" i="24"/>
  <c r="C109" i="28"/>
  <c r="C108" i="28"/>
  <c r="F139" i="27"/>
  <c r="B189" i="27"/>
  <c r="B189" i="35"/>
  <c r="E202" i="35"/>
  <c r="F90" i="35"/>
  <c r="F142" i="27"/>
  <c r="E199" i="27"/>
  <c r="E199" i="35"/>
  <c r="E195" i="35"/>
  <c r="D17" i="34"/>
  <c r="F83" i="35"/>
  <c r="F65" i="24"/>
  <c r="E200" i="27"/>
  <c r="E196" i="27"/>
  <c r="E195" i="25"/>
  <c r="E192" i="25"/>
  <c r="F150" i="27"/>
  <c r="E127" i="25"/>
  <c r="E125" i="25"/>
  <c r="C179" i="25"/>
  <c r="E207" i="27"/>
  <c r="B189" i="25"/>
  <c r="F84" i="26"/>
  <c r="F95" i="26"/>
  <c r="E196" i="35"/>
  <c r="E207" i="35"/>
  <c r="E203" i="35"/>
  <c r="F91" i="35"/>
  <c r="B172" i="35"/>
  <c r="E204" i="35"/>
  <c r="E123" i="31"/>
  <c r="F61" i="24"/>
  <c r="P26" i="10"/>
  <c r="E197" i="27"/>
  <c r="C180" i="25"/>
  <c r="F144" i="25"/>
  <c r="B133" i="27"/>
  <c r="B117" i="25"/>
  <c r="F145" i="25"/>
  <c r="E205" i="27"/>
  <c r="E193" i="27"/>
  <c r="C182" i="25"/>
  <c r="B78" i="26"/>
  <c r="F94" i="35"/>
  <c r="E192" i="35"/>
  <c r="E198" i="35"/>
  <c r="B78" i="35"/>
  <c r="F84" i="35"/>
  <c r="C182" i="35"/>
  <c r="F69" i="24"/>
  <c r="I166" i="27"/>
  <c r="I161" i="27"/>
  <c r="C108" i="25"/>
  <c r="S30" i="10"/>
  <c r="E194" i="27"/>
  <c r="F137" i="27"/>
  <c r="E203" i="27"/>
  <c r="E193" i="35"/>
  <c r="W26" i="10"/>
  <c r="F81" i="35"/>
  <c r="F87" i="35"/>
  <c r="E202" i="27"/>
  <c r="E121" i="25"/>
  <c r="E123" i="25"/>
  <c r="I161" i="20"/>
  <c r="I162" i="20"/>
  <c r="I164" i="20"/>
  <c r="Q30" i="10"/>
  <c r="O30" i="10"/>
  <c r="E48" i="30"/>
  <c r="F94" i="30"/>
  <c r="F84" i="30"/>
  <c r="F69" i="28"/>
  <c r="F142" i="30"/>
  <c r="F147" i="30"/>
  <c r="C181" i="19"/>
  <c r="D21" i="19"/>
  <c r="I26" i="10"/>
  <c r="F94" i="25"/>
  <c r="F95" i="25"/>
  <c r="F87" i="25"/>
  <c r="F149" i="25"/>
  <c r="F150" i="25"/>
  <c r="F142" i="25"/>
  <c r="F30" i="10"/>
  <c r="T30" i="10"/>
  <c r="E50" i="31"/>
  <c r="E42" i="31"/>
  <c r="F144" i="27"/>
  <c r="F148" i="27"/>
  <c r="F146" i="27"/>
  <c r="F141" i="27"/>
  <c r="F140" i="27"/>
  <c r="F138" i="27"/>
  <c r="E202" i="30"/>
  <c r="E205" i="30"/>
  <c r="E198" i="30"/>
  <c r="E194" i="30"/>
  <c r="B34" i="31"/>
  <c r="E40" i="31"/>
  <c r="B189" i="30"/>
  <c r="E196" i="30"/>
  <c r="F86" i="30"/>
  <c r="F93" i="30"/>
  <c r="F146" i="30"/>
  <c r="F85" i="25"/>
  <c r="F152" i="27"/>
  <c r="F84" i="25"/>
  <c r="F147" i="27"/>
  <c r="F91" i="25"/>
  <c r="C178" i="25"/>
  <c r="V22" i="10"/>
  <c r="F90" i="27"/>
  <c r="F94" i="27"/>
  <c r="F93" i="27"/>
  <c r="F85" i="27"/>
  <c r="F82" i="27"/>
  <c r="F81" i="27"/>
  <c r="R23" i="10"/>
  <c r="F95" i="30"/>
  <c r="F87" i="30"/>
  <c r="F142" i="22"/>
  <c r="F136" i="22"/>
  <c r="F145" i="22"/>
  <c r="F152" i="22"/>
  <c r="G26" i="10"/>
  <c r="N30" i="10"/>
  <c r="D21" i="35"/>
  <c r="C110" i="24"/>
  <c r="B100" i="24"/>
  <c r="C106" i="24"/>
  <c r="E37" i="30"/>
  <c r="B34" i="30"/>
  <c r="E50" i="30"/>
  <c r="E49" i="30"/>
  <c r="E45" i="30"/>
  <c r="E44" i="30"/>
  <c r="E42" i="30"/>
  <c r="E122" i="20"/>
  <c r="E124" i="20"/>
  <c r="E123" i="20"/>
  <c r="E50" i="20"/>
  <c r="E42" i="20"/>
  <c r="D18" i="23"/>
  <c r="E208" i="24"/>
  <c r="K31" i="10"/>
  <c r="F64" i="28"/>
  <c r="F63" i="28"/>
  <c r="F61" i="28"/>
  <c r="F65" i="28"/>
  <c r="F73" i="28"/>
  <c r="F71" i="28"/>
  <c r="E47" i="19"/>
  <c r="E41" i="19"/>
  <c r="E40" i="19"/>
  <c r="E49" i="19"/>
  <c r="E48" i="19"/>
  <c r="L31" i="10"/>
  <c r="F67" i="20"/>
  <c r="F70" i="20"/>
  <c r="F69" i="20"/>
  <c r="F60" i="20"/>
  <c r="F68" i="20"/>
  <c r="F62" i="20"/>
  <c r="F61" i="20"/>
  <c r="E206" i="19"/>
  <c r="E205" i="19"/>
  <c r="F149" i="30"/>
  <c r="F145" i="30"/>
  <c r="B100" i="34"/>
  <c r="C112" i="34"/>
  <c r="C107" i="34"/>
  <c r="C111" i="34"/>
  <c r="I168" i="35"/>
  <c r="F93" i="33"/>
  <c r="F85" i="33"/>
  <c r="F90" i="33"/>
  <c r="F82" i="33"/>
  <c r="F88" i="33"/>
  <c r="F89" i="33"/>
  <c r="F87" i="33"/>
  <c r="F86" i="33"/>
  <c r="F95" i="33"/>
  <c r="F84" i="33"/>
  <c r="F94" i="33"/>
  <c r="F83" i="33"/>
  <c r="F92" i="33"/>
  <c r="F81" i="33"/>
  <c r="F91" i="33"/>
  <c r="B78" i="33"/>
  <c r="E122" i="34"/>
  <c r="E127" i="34"/>
  <c r="B117" i="34"/>
  <c r="E125" i="34"/>
  <c r="E128" i="34"/>
  <c r="E126" i="34"/>
  <c r="E124" i="34"/>
  <c r="E123" i="34"/>
  <c r="E121" i="34"/>
  <c r="E120" i="34"/>
  <c r="C111" i="33"/>
  <c r="B100" i="33"/>
  <c r="C110" i="33"/>
  <c r="C112" i="33"/>
  <c r="C109" i="33"/>
  <c r="E121" i="33"/>
  <c r="E126" i="33"/>
  <c r="E124" i="33"/>
  <c r="E125" i="33"/>
  <c r="E123" i="33"/>
  <c r="E122" i="33"/>
  <c r="E120" i="33"/>
  <c r="B117" i="33"/>
  <c r="E128" i="33"/>
  <c r="E127" i="33"/>
  <c r="F67" i="34"/>
  <c r="F59" i="34"/>
  <c r="F72" i="34"/>
  <c r="F64" i="34"/>
  <c r="F70" i="34"/>
  <c r="F62" i="34"/>
  <c r="F71" i="34"/>
  <c r="B56" i="34"/>
  <c r="F69" i="34"/>
  <c r="F68" i="34"/>
  <c r="F66" i="34"/>
  <c r="F65" i="34"/>
  <c r="F73" i="34"/>
  <c r="F63" i="34"/>
  <c r="F60" i="34"/>
  <c r="F61" i="34"/>
  <c r="F224" i="34"/>
  <c r="F216" i="34"/>
  <c r="F229" i="34"/>
  <c r="F221" i="34"/>
  <c r="F227" i="34"/>
  <c r="F219" i="34"/>
  <c r="F228" i="34"/>
  <c r="F215" i="34"/>
  <c r="F226" i="34"/>
  <c r="B212" i="34"/>
  <c r="F217" i="34"/>
  <c r="F225" i="34"/>
  <c r="F223" i="34"/>
  <c r="F222" i="34"/>
  <c r="F220" i="34"/>
  <c r="F218" i="34"/>
  <c r="C183" i="33"/>
  <c r="C179" i="33"/>
  <c r="C180" i="33"/>
  <c r="C184" i="33"/>
  <c r="B172" i="33"/>
  <c r="C182" i="33"/>
  <c r="C177" i="33"/>
  <c r="C181" i="33"/>
  <c r="I161" i="34"/>
  <c r="I166" i="34"/>
  <c r="I164" i="34"/>
  <c r="I162" i="34"/>
  <c r="I160" i="34"/>
  <c r="B157" i="34"/>
  <c r="I167" i="34"/>
  <c r="I163" i="34"/>
  <c r="I165" i="34"/>
  <c r="F66" i="33"/>
  <c r="B56" i="33"/>
  <c r="F71" i="33"/>
  <c r="F63" i="33"/>
  <c r="F64" i="33"/>
  <c r="F73" i="33"/>
  <c r="F62" i="33"/>
  <c r="F65" i="33"/>
  <c r="F72" i="33"/>
  <c r="F61" i="33"/>
  <c r="F70" i="33"/>
  <c r="F60" i="33"/>
  <c r="F69" i="33"/>
  <c r="F59" i="33"/>
  <c r="F68" i="33"/>
  <c r="F67" i="33"/>
  <c r="C108" i="35"/>
  <c r="C104" i="35"/>
  <c r="C106" i="35"/>
  <c r="B100" i="35"/>
  <c r="C109" i="35"/>
  <c r="C107" i="35"/>
  <c r="I160" i="33"/>
  <c r="I165" i="33"/>
  <c r="I163" i="33"/>
  <c r="I164" i="33"/>
  <c r="I162" i="33"/>
  <c r="I161" i="33"/>
  <c r="B157" i="33"/>
  <c r="I167" i="33"/>
  <c r="I166" i="33"/>
  <c r="E52" i="34"/>
  <c r="E204" i="33"/>
  <c r="E196" i="33"/>
  <c r="E201" i="33"/>
  <c r="E193" i="33"/>
  <c r="E199" i="33"/>
  <c r="E198" i="33"/>
  <c r="E207" i="33"/>
  <c r="E197" i="33"/>
  <c r="E206" i="33"/>
  <c r="E195" i="33"/>
  <c r="E205" i="33"/>
  <c r="E194" i="33"/>
  <c r="E203" i="33"/>
  <c r="E192" i="33"/>
  <c r="E200" i="33"/>
  <c r="E202" i="33"/>
  <c r="B189" i="33"/>
  <c r="F68" i="35"/>
  <c r="F60" i="35"/>
  <c r="F73" i="35"/>
  <c r="F65" i="35"/>
  <c r="F72" i="35"/>
  <c r="F64" i="35"/>
  <c r="F71" i="35"/>
  <c r="F63" i="35"/>
  <c r="F70" i="35"/>
  <c r="F62" i="35"/>
  <c r="F69" i="35"/>
  <c r="F61" i="35"/>
  <c r="F59" i="35"/>
  <c r="B56" i="35"/>
  <c r="F66" i="35"/>
  <c r="F67" i="35"/>
  <c r="F94" i="34"/>
  <c r="F86" i="34"/>
  <c r="F91" i="34"/>
  <c r="F83" i="34"/>
  <c r="F89" i="34"/>
  <c r="F81" i="34"/>
  <c r="F87" i="34"/>
  <c r="F85" i="34"/>
  <c r="F84" i="34"/>
  <c r="F95" i="34"/>
  <c r="F82" i="34"/>
  <c r="F88" i="34"/>
  <c r="F93" i="34"/>
  <c r="B78" i="34"/>
  <c r="F92" i="34"/>
  <c r="F90" i="34"/>
  <c r="F225" i="35"/>
  <c r="F217" i="35"/>
  <c r="F223" i="35"/>
  <c r="F222" i="35"/>
  <c r="B212" i="35"/>
  <c r="F229" i="35"/>
  <c r="F221" i="35"/>
  <c r="F228" i="35"/>
  <c r="F220" i="35"/>
  <c r="F227" i="35"/>
  <c r="F219" i="35"/>
  <c r="F226" i="35"/>
  <c r="F218" i="35"/>
  <c r="F224" i="35"/>
  <c r="F216" i="35"/>
  <c r="F215" i="35"/>
  <c r="F148" i="33"/>
  <c r="F140" i="33"/>
  <c r="F145" i="33"/>
  <c r="F137" i="33"/>
  <c r="F149" i="33"/>
  <c r="F138" i="33"/>
  <c r="F147" i="33"/>
  <c r="F136" i="33"/>
  <c r="F150" i="33"/>
  <c r="F146" i="33"/>
  <c r="B133" i="33"/>
  <c r="F144" i="33"/>
  <c r="F143" i="33"/>
  <c r="F152" i="33"/>
  <c r="F142" i="33"/>
  <c r="F139" i="33"/>
  <c r="F151" i="33"/>
  <c r="F141" i="33"/>
  <c r="F149" i="34"/>
  <c r="F141" i="34"/>
  <c r="F146" i="34"/>
  <c r="F138" i="34"/>
  <c r="F152" i="34"/>
  <c r="F144" i="34"/>
  <c r="F136" i="34"/>
  <c r="F145" i="34"/>
  <c r="F143" i="34"/>
  <c r="F147" i="34"/>
  <c r="F142" i="34"/>
  <c r="F140" i="34"/>
  <c r="F151" i="34"/>
  <c r="F139" i="34"/>
  <c r="F150" i="34"/>
  <c r="F137" i="34"/>
  <c r="F148" i="34"/>
  <c r="B133" i="34"/>
  <c r="E205" i="34"/>
  <c r="E197" i="34"/>
  <c r="E202" i="34"/>
  <c r="E194" i="34"/>
  <c r="E200" i="34"/>
  <c r="E192" i="34"/>
  <c r="E199" i="34"/>
  <c r="E198" i="34"/>
  <c r="E196" i="34"/>
  <c r="E207" i="34"/>
  <c r="E195" i="34"/>
  <c r="E206" i="34"/>
  <c r="E193" i="34"/>
  <c r="E204" i="34"/>
  <c r="B189" i="34"/>
  <c r="E201" i="34"/>
  <c r="E203" i="34"/>
  <c r="E49" i="35"/>
  <c r="E41" i="35"/>
  <c r="E46" i="35"/>
  <c r="E38" i="35"/>
  <c r="E45" i="35"/>
  <c r="E37" i="35"/>
  <c r="E44" i="35"/>
  <c r="B34" i="35"/>
  <c r="E51" i="35"/>
  <c r="E43" i="35"/>
  <c r="E50" i="35"/>
  <c r="E42" i="35"/>
  <c r="E48" i="35"/>
  <c r="E47" i="35"/>
  <c r="E40" i="35"/>
  <c r="E39" i="35"/>
  <c r="E123" i="35"/>
  <c r="E128" i="35"/>
  <c r="E120" i="35"/>
  <c r="E127" i="35"/>
  <c r="B117" i="35"/>
  <c r="E126" i="35"/>
  <c r="E125" i="35"/>
  <c r="E124" i="35"/>
  <c r="E122" i="35"/>
  <c r="E121" i="35"/>
  <c r="E47" i="33"/>
  <c r="E39" i="33"/>
  <c r="E44" i="33"/>
  <c r="B34" i="33"/>
  <c r="E50" i="33"/>
  <c r="E40" i="33"/>
  <c r="E41" i="33"/>
  <c r="E49" i="33"/>
  <c r="E38" i="33"/>
  <c r="E48" i="33"/>
  <c r="E37" i="33"/>
  <c r="E46" i="33"/>
  <c r="E45" i="33"/>
  <c r="E43" i="33"/>
  <c r="E42" i="33"/>
  <c r="E51" i="33"/>
  <c r="C179" i="34"/>
  <c r="C183" i="34"/>
  <c r="B172" i="34"/>
  <c r="C178" i="34"/>
  <c r="E125" i="29"/>
  <c r="E123" i="29"/>
  <c r="E122" i="29"/>
  <c r="E127" i="29"/>
  <c r="B117" i="29"/>
  <c r="E121" i="29"/>
  <c r="E128" i="29"/>
  <c r="E126" i="29"/>
  <c r="E124" i="29"/>
  <c r="E120" i="29"/>
  <c r="C181" i="28"/>
  <c r="C183" i="28"/>
  <c r="B172" i="28"/>
  <c r="C182" i="28"/>
  <c r="C176" i="28"/>
  <c r="C184" i="28"/>
  <c r="C178" i="28"/>
  <c r="F150" i="26"/>
  <c r="F142" i="26"/>
  <c r="F146" i="26"/>
  <c r="F138" i="26"/>
  <c r="F151" i="26"/>
  <c r="F140" i="26"/>
  <c r="F149" i="26"/>
  <c r="F139" i="26"/>
  <c r="F148" i="26"/>
  <c r="F137" i="26"/>
  <c r="F147" i="26"/>
  <c r="F136" i="26"/>
  <c r="F152" i="26"/>
  <c r="F145" i="26"/>
  <c r="B133" i="26"/>
  <c r="F141" i="26"/>
  <c r="F144" i="26"/>
  <c r="F143" i="26"/>
  <c r="F94" i="31"/>
  <c r="F86" i="31"/>
  <c r="F93" i="31"/>
  <c r="F85" i="31"/>
  <c r="F92" i="31"/>
  <c r="F84" i="31"/>
  <c r="F91" i="31"/>
  <c r="F83" i="31"/>
  <c r="F90" i="31"/>
  <c r="F82" i="31"/>
  <c r="F89" i="31"/>
  <c r="F81" i="31"/>
  <c r="F95" i="31"/>
  <c r="F88" i="31"/>
  <c r="F87" i="31"/>
  <c r="B78" i="31"/>
  <c r="F70" i="29"/>
  <c r="F62" i="29"/>
  <c r="F68" i="29"/>
  <c r="F60" i="29"/>
  <c r="F67" i="29"/>
  <c r="F59" i="29"/>
  <c r="F72" i="29"/>
  <c r="F64" i="29"/>
  <c r="F65" i="29"/>
  <c r="F61" i="29"/>
  <c r="B56" i="29"/>
  <c r="F73" i="29"/>
  <c r="F71" i="29"/>
  <c r="F69" i="29"/>
  <c r="F66" i="29"/>
  <c r="F63" i="29"/>
  <c r="E205" i="28"/>
  <c r="E197" i="28"/>
  <c r="E204" i="28"/>
  <c r="E196" i="28"/>
  <c r="E207" i="28"/>
  <c r="E195" i="28"/>
  <c r="E203" i="28"/>
  <c r="E193" i="28"/>
  <c r="E202" i="28"/>
  <c r="E192" i="28"/>
  <c r="E201" i="28"/>
  <c r="B189" i="28"/>
  <c r="E199" i="28"/>
  <c r="E206" i="28"/>
  <c r="E200" i="28"/>
  <c r="E198" i="28"/>
  <c r="E194" i="28"/>
  <c r="F68" i="26"/>
  <c r="F60" i="26"/>
  <c r="F65" i="26"/>
  <c r="F73" i="26"/>
  <c r="F64" i="26"/>
  <c r="F72" i="26"/>
  <c r="F63" i="26"/>
  <c r="F71" i="26"/>
  <c r="F62" i="26"/>
  <c r="F70" i="26"/>
  <c r="F61" i="26"/>
  <c r="F69" i="26"/>
  <c r="F59" i="26"/>
  <c r="F67" i="26"/>
  <c r="B56" i="26"/>
  <c r="F66" i="26"/>
  <c r="I168" i="26"/>
  <c r="D21" i="26"/>
  <c r="E206" i="26"/>
  <c r="E198" i="26"/>
  <c r="E202" i="26"/>
  <c r="E194" i="26"/>
  <c r="E197" i="26"/>
  <c r="E207" i="26"/>
  <c r="E196" i="26"/>
  <c r="E205" i="26"/>
  <c r="E195" i="26"/>
  <c r="E204" i="26"/>
  <c r="E193" i="26"/>
  <c r="E203" i="26"/>
  <c r="E192" i="26"/>
  <c r="E201" i="26"/>
  <c r="B189" i="26"/>
  <c r="E200" i="26"/>
  <c r="E199" i="26"/>
  <c r="I164" i="29"/>
  <c r="I162" i="29"/>
  <c r="I161" i="29"/>
  <c r="I166" i="29"/>
  <c r="I160" i="29"/>
  <c r="I167" i="29"/>
  <c r="I165" i="29"/>
  <c r="I163" i="29"/>
  <c r="B157" i="29"/>
  <c r="E122" i="28"/>
  <c r="E121" i="28"/>
  <c r="E120" i="28"/>
  <c r="E128" i="28"/>
  <c r="E127" i="28"/>
  <c r="E126" i="28"/>
  <c r="E124" i="28"/>
  <c r="E123" i="28"/>
  <c r="B117" i="28"/>
  <c r="E125" i="28"/>
  <c r="C112" i="26"/>
  <c r="C106" i="26"/>
  <c r="B100" i="26"/>
  <c r="C111" i="26"/>
  <c r="C105" i="26"/>
  <c r="F230" i="29"/>
  <c r="F150" i="32"/>
  <c r="F142" i="32"/>
  <c r="F149" i="32"/>
  <c r="F141" i="32"/>
  <c r="F148" i="32"/>
  <c r="F140" i="32"/>
  <c r="F147" i="32"/>
  <c r="F139" i="32"/>
  <c r="F146" i="32"/>
  <c r="F138" i="32"/>
  <c r="F145" i="32"/>
  <c r="F137" i="32"/>
  <c r="F143" i="32"/>
  <c r="F136" i="32"/>
  <c r="B133" i="32"/>
  <c r="F152" i="32"/>
  <c r="F151" i="32"/>
  <c r="F144" i="32"/>
  <c r="F68" i="32"/>
  <c r="F60" i="32"/>
  <c r="F67" i="32"/>
  <c r="F59" i="32"/>
  <c r="F66" i="32"/>
  <c r="B56" i="32"/>
  <c r="F73" i="32"/>
  <c r="F65" i="32"/>
  <c r="F72" i="32"/>
  <c r="F64" i="32"/>
  <c r="F71" i="32"/>
  <c r="F63" i="32"/>
  <c r="F70" i="32"/>
  <c r="F69" i="32"/>
  <c r="F62" i="32"/>
  <c r="F61" i="32"/>
  <c r="F95" i="32"/>
  <c r="F87" i="32"/>
  <c r="F94" i="32"/>
  <c r="F86" i="32"/>
  <c r="F93" i="32"/>
  <c r="F85" i="32"/>
  <c r="F92" i="32"/>
  <c r="F84" i="32"/>
  <c r="F91" i="32"/>
  <c r="F83" i="32"/>
  <c r="F90" i="32"/>
  <c r="F82" i="32"/>
  <c r="F81" i="32"/>
  <c r="B78" i="32"/>
  <c r="F89" i="32"/>
  <c r="F88" i="32"/>
  <c r="F224" i="31"/>
  <c r="F216" i="31"/>
  <c r="F223" i="31"/>
  <c r="F215" i="31"/>
  <c r="F222" i="31"/>
  <c r="B212" i="31"/>
  <c r="F229" i="31"/>
  <c r="F221" i="31"/>
  <c r="F228" i="31"/>
  <c r="F220" i="31"/>
  <c r="F227" i="31"/>
  <c r="F219" i="31"/>
  <c r="F226" i="31"/>
  <c r="F225" i="31"/>
  <c r="F218" i="31"/>
  <c r="F217" i="31"/>
  <c r="F152" i="29"/>
  <c r="F144" i="29"/>
  <c r="F136" i="29"/>
  <c r="F150" i="29"/>
  <c r="F142" i="29"/>
  <c r="F149" i="29"/>
  <c r="F141" i="29"/>
  <c r="F146" i="29"/>
  <c r="F138" i="29"/>
  <c r="F140" i="29"/>
  <c r="F137" i="29"/>
  <c r="F151" i="29"/>
  <c r="B133" i="29"/>
  <c r="F148" i="29"/>
  <c r="F147" i="29"/>
  <c r="F145" i="29"/>
  <c r="F143" i="29"/>
  <c r="F139" i="29"/>
  <c r="E51" i="29"/>
  <c r="E43" i="29"/>
  <c r="E49" i="29"/>
  <c r="E41" i="29"/>
  <c r="E48" i="29"/>
  <c r="E40" i="29"/>
  <c r="E45" i="29"/>
  <c r="E37" i="29"/>
  <c r="E46" i="29"/>
  <c r="E42" i="29"/>
  <c r="E39" i="29"/>
  <c r="E38" i="29"/>
  <c r="B34" i="29"/>
  <c r="E50" i="29"/>
  <c r="E44" i="29"/>
  <c r="E47" i="29"/>
  <c r="F89" i="29"/>
  <c r="F81" i="29"/>
  <c r="F95" i="29"/>
  <c r="F87" i="29"/>
  <c r="F94" i="29"/>
  <c r="F86" i="29"/>
  <c r="F91" i="29"/>
  <c r="F83" i="29"/>
  <c r="F84" i="29"/>
  <c r="B78" i="29"/>
  <c r="F93" i="29"/>
  <c r="F92" i="29"/>
  <c r="F90" i="29"/>
  <c r="F88" i="29"/>
  <c r="F85" i="29"/>
  <c r="F82" i="29"/>
  <c r="F67" i="25"/>
  <c r="F59" i="25"/>
  <c r="F66" i="25"/>
  <c r="B56" i="25"/>
  <c r="F73" i="25"/>
  <c r="F65" i="25"/>
  <c r="F72" i="25"/>
  <c r="F64" i="25"/>
  <c r="F62" i="25"/>
  <c r="F71" i="25"/>
  <c r="F63" i="25"/>
  <c r="F70" i="25"/>
  <c r="F69" i="25"/>
  <c r="F61" i="25"/>
  <c r="F68" i="25"/>
  <c r="F60" i="25"/>
  <c r="C109" i="30"/>
  <c r="B100" i="30"/>
  <c r="C112" i="30"/>
  <c r="C106" i="30"/>
  <c r="C181" i="29"/>
  <c r="C180" i="29"/>
  <c r="C179" i="29"/>
  <c r="C183" i="29"/>
  <c r="B172" i="29"/>
  <c r="C184" i="29"/>
  <c r="E48" i="28"/>
  <c r="E40" i="28"/>
  <c r="E47" i="28"/>
  <c r="E39" i="28"/>
  <c r="E49" i="28"/>
  <c r="E37" i="28"/>
  <c r="E45" i="28"/>
  <c r="E44" i="28"/>
  <c r="E43" i="28"/>
  <c r="E51" i="28"/>
  <c r="E41" i="28"/>
  <c r="E50" i="28"/>
  <c r="E46" i="28"/>
  <c r="E42" i="28"/>
  <c r="E38" i="28"/>
  <c r="B34" i="28"/>
  <c r="E126" i="27"/>
  <c r="E124" i="27"/>
  <c r="E123" i="27"/>
  <c r="E128" i="27"/>
  <c r="E120" i="27"/>
  <c r="E121" i="27"/>
  <c r="B117" i="27"/>
  <c r="E127" i="27"/>
  <c r="E125" i="27"/>
  <c r="E122" i="27"/>
  <c r="E50" i="27"/>
  <c r="E42" i="27"/>
  <c r="E49" i="27"/>
  <c r="E41" i="27"/>
  <c r="E46" i="27"/>
  <c r="E38" i="27"/>
  <c r="E48" i="27"/>
  <c r="B34" i="27"/>
  <c r="E47" i="27"/>
  <c r="E45" i="27"/>
  <c r="E44" i="27"/>
  <c r="E51" i="27"/>
  <c r="E43" i="27"/>
  <c r="E40" i="27"/>
  <c r="E39" i="27"/>
  <c r="E37" i="27"/>
  <c r="F149" i="31"/>
  <c r="F141" i="31"/>
  <c r="F148" i="31"/>
  <c r="F140" i="31"/>
  <c r="F147" i="31"/>
  <c r="F139" i="31"/>
  <c r="F146" i="31"/>
  <c r="F138" i="31"/>
  <c r="F145" i="31"/>
  <c r="F137" i="31"/>
  <c r="F152" i="31"/>
  <c r="F144" i="31"/>
  <c r="F136" i="31"/>
  <c r="F151" i="31"/>
  <c r="F150" i="31"/>
  <c r="F143" i="31"/>
  <c r="F142" i="31"/>
  <c r="B133" i="31"/>
  <c r="F67" i="31"/>
  <c r="F59" i="31"/>
  <c r="F66" i="31"/>
  <c r="B56" i="31"/>
  <c r="F73" i="31"/>
  <c r="F65" i="31"/>
  <c r="F72" i="31"/>
  <c r="F64" i="31"/>
  <c r="F71" i="31"/>
  <c r="F63" i="31"/>
  <c r="F70" i="31"/>
  <c r="F62" i="31"/>
  <c r="F69" i="31"/>
  <c r="F68" i="31"/>
  <c r="F61" i="31"/>
  <c r="F60" i="31"/>
  <c r="E208" i="32"/>
  <c r="C181" i="32"/>
  <c r="C184" i="32"/>
  <c r="C176" i="32"/>
  <c r="C183" i="32"/>
  <c r="C179" i="32"/>
  <c r="C182" i="32"/>
  <c r="B172" i="32"/>
  <c r="I161" i="31"/>
  <c r="I160" i="31"/>
  <c r="I167" i="31"/>
  <c r="B157" i="31"/>
  <c r="I166" i="31"/>
  <c r="I165" i="31"/>
  <c r="I164" i="31"/>
  <c r="I163" i="31"/>
  <c r="I162" i="31"/>
  <c r="I162" i="32"/>
  <c r="I161" i="32"/>
  <c r="I160" i="32"/>
  <c r="I167" i="32"/>
  <c r="B157" i="32"/>
  <c r="I166" i="32"/>
  <c r="I165" i="32"/>
  <c r="I164" i="32"/>
  <c r="I163" i="32"/>
  <c r="C112" i="27"/>
  <c r="C107" i="27"/>
  <c r="C111" i="27"/>
  <c r="B100" i="27"/>
  <c r="C106" i="27"/>
  <c r="E49" i="26"/>
  <c r="E41" i="26"/>
  <c r="E44" i="26"/>
  <c r="E43" i="26"/>
  <c r="E51" i="26"/>
  <c r="E42" i="26"/>
  <c r="E50" i="26"/>
  <c r="E40" i="26"/>
  <c r="E48" i="26"/>
  <c r="E39" i="26"/>
  <c r="E47" i="26"/>
  <c r="E38" i="26"/>
  <c r="E46" i="26"/>
  <c r="E37" i="26"/>
  <c r="B34" i="26"/>
  <c r="E45" i="26"/>
  <c r="F224" i="25"/>
  <c r="F216" i="25"/>
  <c r="F223" i="25"/>
  <c r="F215" i="25"/>
  <c r="F222" i="25"/>
  <c r="B212" i="25"/>
  <c r="F219" i="25"/>
  <c r="F229" i="25"/>
  <c r="F221" i="25"/>
  <c r="F227" i="25"/>
  <c r="F228" i="25"/>
  <c r="F220" i="25"/>
  <c r="F226" i="25"/>
  <c r="F218" i="25"/>
  <c r="F225" i="25"/>
  <c r="F217" i="25"/>
  <c r="F225" i="32"/>
  <c r="F217" i="32"/>
  <c r="F224" i="32"/>
  <c r="F216" i="32"/>
  <c r="F223" i="32"/>
  <c r="F215" i="32"/>
  <c r="F222" i="32"/>
  <c r="B212" i="32"/>
  <c r="F229" i="32"/>
  <c r="F221" i="32"/>
  <c r="F228" i="32"/>
  <c r="F220" i="32"/>
  <c r="F227" i="32"/>
  <c r="F226" i="32"/>
  <c r="F219" i="32"/>
  <c r="F218" i="32"/>
  <c r="E208" i="31"/>
  <c r="I160" i="30"/>
  <c r="I167" i="30"/>
  <c r="B157" i="30"/>
  <c r="I164" i="30"/>
  <c r="I163" i="30"/>
  <c r="I162" i="30"/>
  <c r="I161" i="30"/>
  <c r="I166" i="30"/>
  <c r="I165" i="30"/>
  <c r="E121" i="30"/>
  <c r="E128" i="30"/>
  <c r="E120" i="30"/>
  <c r="E125" i="30"/>
  <c r="E124" i="30"/>
  <c r="E123" i="30"/>
  <c r="E122" i="30"/>
  <c r="B117" i="30"/>
  <c r="E127" i="30"/>
  <c r="E126" i="30"/>
  <c r="E200" i="29"/>
  <c r="E192" i="29"/>
  <c r="E206" i="29"/>
  <c r="E198" i="29"/>
  <c r="E205" i="29"/>
  <c r="E197" i="29"/>
  <c r="E202" i="29"/>
  <c r="E194" i="29"/>
  <c r="E204" i="29"/>
  <c r="E201" i="29"/>
  <c r="E199" i="29"/>
  <c r="E196" i="29"/>
  <c r="E195" i="29"/>
  <c r="E193" i="29"/>
  <c r="E207" i="29"/>
  <c r="E203" i="29"/>
  <c r="B189" i="29"/>
  <c r="F94" i="28"/>
  <c r="F86" i="28"/>
  <c r="F93" i="28"/>
  <c r="F85" i="28"/>
  <c r="F87" i="28"/>
  <c r="F95" i="28"/>
  <c r="F83" i="28"/>
  <c r="F92" i="28"/>
  <c r="F82" i="28"/>
  <c r="F91" i="28"/>
  <c r="F81" i="28"/>
  <c r="F89" i="28"/>
  <c r="F90" i="28"/>
  <c r="F88" i="28"/>
  <c r="F84" i="28"/>
  <c r="B78" i="28"/>
  <c r="F228" i="27"/>
  <c r="F220" i="27"/>
  <c r="F226" i="27"/>
  <c r="F218" i="27"/>
  <c r="F225" i="27"/>
  <c r="F217" i="27"/>
  <c r="F222" i="27"/>
  <c r="B212" i="27"/>
  <c r="F219" i="27"/>
  <c r="F216" i="27"/>
  <c r="F215" i="27"/>
  <c r="F229" i="27"/>
  <c r="F227" i="27"/>
  <c r="F224" i="27"/>
  <c r="F223" i="27"/>
  <c r="F221" i="27"/>
  <c r="E48" i="25"/>
  <c r="E40" i="25"/>
  <c r="E47" i="25"/>
  <c r="E39" i="25"/>
  <c r="E46" i="25"/>
  <c r="E38" i="25"/>
  <c r="E43" i="25"/>
  <c r="E45" i="25"/>
  <c r="E37" i="25"/>
  <c r="E51" i="25"/>
  <c r="E44" i="25"/>
  <c r="B34" i="25"/>
  <c r="E50" i="25"/>
  <c r="E42" i="25"/>
  <c r="E49" i="25"/>
  <c r="E41" i="25"/>
  <c r="C184" i="31"/>
  <c r="C183" i="31"/>
  <c r="C179" i="31"/>
  <c r="C178" i="31"/>
  <c r="C182" i="31"/>
  <c r="B172" i="31"/>
  <c r="F66" i="30"/>
  <c r="B56" i="30"/>
  <c r="F73" i="30"/>
  <c r="F65" i="30"/>
  <c r="F70" i="30"/>
  <c r="F62" i="30"/>
  <c r="F72" i="30"/>
  <c r="F60" i="30"/>
  <c r="F69" i="30"/>
  <c r="F68" i="30"/>
  <c r="F67" i="30"/>
  <c r="F63" i="30"/>
  <c r="F71" i="30"/>
  <c r="F64" i="30"/>
  <c r="F61" i="30"/>
  <c r="F59" i="30"/>
  <c r="F223" i="30"/>
  <c r="F215" i="30"/>
  <c r="F222" i="30"/>
  <c r="B212" i="30"/>
  <c r="F228" i="30"/>
  <c r="F220" i="30"/>
  <c r="F227" i="30"/>
  <c r="F219" i="30"/>
  <c r="F226" i="30"/>
  <c r="F218" i="30"/>
  <c r="F221" i="30"/>
  <c r="F217" i="30"/>
  <c r="F216" i="30"/>
  <c r="F225" i="30"/>
  <c r="F229" i="30"/>
  <c r="F224" i="30"/>
  <c r="B100" i="29"/>
  <c r="C107" i="29"/>
  <c r="C111" i="29"/>
  <c r="F149" i="28"/>
  <c r="F141" i="28"/>
  <c r="F148" i="28"/>
  <c r="F140" i="28"/>
  <c r="F145" i="28"/>
  <c r="B133" i="28"/>
  <c r="F143" i="28"/>
  <c r="F152" i="28"/>
  <c r="F142" i="28"/>
  <c r="F151" i="28"/>
  <c r="F139" i="28"/>
  <c r="F147" i="28"/>
  <c r="F137" i="28"/>
  <c r="F150" i="28"/>
  <c r="F146" i="28"/>
  <c r="F144" i="28"/>
  <c r="F138" i="28"/>
  <c r="F136" i="28"/>
  <c r="F230" i="28"/>
  <c r="C184" i="26"/>
  <c r="C180" i="26"/>
  <c r="C176" i="26"/>
  <c r="C183" i="26"/>
  <c r="C179" i="26"/>
  <c r="C182" i="26"/>
  <c r="C178" i="26"/>
  <c r="B172" i="26"/>
  <c r="C177" i="26"/>
  <c r="I160" i="22"/>
  <c r="I167" i="22"/>
  <c r="B157" i="22"/>
  <c r="I166" i="22"/>
  <c r="I163" i="22"/>
  <c r="I164" i="22"/>
  <c r="I162" i="22"/>
  <c r="I161" i="22"/>
  <c r="I165" i="22"/>
  <c r="F94" i="23"/>
  <c r="F86" i="23"/>
  <c r="F93" i="23"/>
  <c r="F85" i="23"/>
  <c r="F92" i="23"/>
  <c r="F84" i="23"/>
  <c r="F89" i="23"/>
  <c r="F81" i="23"/>
  <c r="F87" i="23"/>
  <c r="F83" i="23"/>
  <c r="F82" i="23"/>
  <c r="B78" i="23"/>
  <c r="F95" i="23"/>
  <c r="F91" i="23"/>
  <c r="F88" i="23"/>
  <c r="F90" i="23"/>
  <c r="C181" i="24"/>
  <c r="C176" i="24"/>
  <c r="B172" i="24"/>
  <c r="F223" i="22"/>
  <c r="F215" i="22"/>
  <c r="F222" i="22"/>
  <c r="B212" i="22"/>
  <c r="F229" i="22"/>
  <c r="F221" i="22"/>
  <c r="F226" i="22"/>
  <c r="F218" i="22"/>
  <c r="F217" i="22"/>
  <c r="F216" i="22"/>
  <c r="F228" i="22"/>
  <c r="F227" i="22"/>
  <c r="F225" i="22"/>
  <c r="F224" i="22"/>
  <c r="F219" i="22"/>
  <c r="F220" i="22"/>
  <c r="E127" i="21"/>
  <c r="B117" i="21"/>
  <c r="E126" i="21"/>
  <c r="E125" i="21"/>
  <c r="E124" i="21"/>
  <c r="E123" i="21"/>
  <c r="E122" i="21"/>
  <c r="E121" i="21"/>
  <c r="E128" i="21"/>
  <c r="E120" i="21"/>
  <c r="F149" i="23"/>
  <c r="F141" i="23"/>
  <c r="F148" i="23"/>
  <c r="F140" i="23"/>
  <c r="F147" i="23"/>
  <c r="F139" i="23"/>
  <c r="F152" i="23"/>
  <c r="F144" i="23"/>
  <c r="F136" i="23"/>
  <c r="F137" i="23"/>
  <c r="F151" i="23"/>
  <c r="B133" i="23"/>
  <c r="F150" i="23"/>
  <c r="F146" i="23"/>
  <c r="F145" i="23"/>
  <c r="F143" i="23"/>
  <c r="F138" i="23"/>
  <c r="F142" i="23"/>
  <c r="F91" i="21"/>
  <c r="F83" i="21"/>
  <c r="F90" i="21"/>
  <c r="F82" i="21"/>
  <c r="F89" i="21"/>
  <c r="F81" i="21"/>
  <c r="F87" i="21"/>
  <c r="F88" i="21"/>
  <c r="B78" i="21"/>
  <c r="F95" i="21"/>
  <c r="F94" i="21"/>
  <c r="F86" i="21"/>
  <c r="F93" i="21"/>
  <c r="F85" i="21"/>
  <c r="F92" i="21"/>
  <c r="F84" i="21"/>
  <c r="I168" i="21"/>
  <c r="C110" i="21"/>
  <c r="B100" i="21"/>
  <c r="C109" i="21"/>
  <c r="C112" i="21"/>
  <c r="C111" i="21"/>
  <c r="F150" i="24"/>
  <c r="F142" i="24"/>
  <c r="F149" i="24"/>
  <c r="F141" i="24"/>
  <c r="F148" i="24"/>
  <c r="F140" i="24"/>
  <c r="F145" i="24"/>
  <c r="F137" i="24"/>
  <c r="F147" i="24"/>
  <c r="F146" i="24"/>
  <c r="F144" i="24"/>
  <c r="F143" i="24"/>
  <c r="F139" i="24"/>
  <c r="F138" i="24"/>
  <c r="B133" i="24"/>
  <c r="F152" i="24"/>
  <c r="F136" i="24"/>
  <c r="F151" i="24"/>
  <c r="C181" i="23"/>
  <c r="C177" i="23"/>
  <c r="C184" i="23"/>
  <c r="C180" i="23"/>
  <c r="B172" i="23"/>
  <c r="F95" i="24"/>
  <c r="F87" i="24"/>
  <c r="F94" i="24"/>
  <c r="F86" i="24"/>
  <c r="F93" i="24"/>
  <c r="F85" i="24"/>
  <c r="F90" i="24"/>
  <c r="F82" i="24"/>
  <c r="F81" i="24"/>
  <c r="B78" i="24"/>
  <c r="F92" i="24"/>
  <c r="F91" i="24"/>
  <c r="F89" i="24"/>
  <c r="F88" i="24"/>
  <c r="F84" i="24"/>
  <c r="F83" i="24"/>
  <c r="E205" i="23"/>
  <c r="E197" i="23"/>
  <c r="E204" i="23"/>
  <c r="E196" i="23"/>
  <c r="E203" i="23"/>
  <c r="E195" i="23"/>
  <c r="E200" i="23"/>
  <c r="E192" i="23"/>
  <c r="E207" i="23"/>
  <c r="B189" i="23"/>
  <c r="E206" i="23"/>
  <c r="E202" i="23"/>
  <c r="E201" i="23"/>
  <c r="E199" i="23"/>
  <c r="E198" i="23"/>
  <c r="E193" i="23"/>
  <c r="E194" i="23"/>
  <c r="F225" i="24"/>
  <c r="F217" i="24"/>
  <c r="F224" i="24"/>
  <c r="F216" i="24"/>
  <c r="F223" i="24"/>
  <c r="F215" i="24"/>
  <c r="F228" i="24"/>
  <c r="F220" i="24"/>
  <c r="F222" i="24"/>
  <c r="F221" i="24"/>
  <c r="F219" i="24"/>
  <c r="F218" i="24"/>
  <c r="B212" i="24"/>
  <c r="F229" i="24"/>
  <c r="F227" i="24"/>
  <c r="F226" i="24"/>
  <c r="B100" i="22"/>
  <c r="C112" i="22"/>
  <c r="D21" i="21"/>
  <c r="F74" i="23"/>
  <c r="F72" i="21"/>
  <c r="F64" i="21"/>
  <c r="F71" i="21"/>
  <c r="F63" i="21"/>
  <c r="F70" i="21"/>
  <c r="F62" i="21"/>
  <c r="F69" i="21"/>
  <c r="F61" i="21"/>
  <c r="F68" i="21"/>
  <c r="F60" i="21"/>
  <c r="F67" i="21"/>
  <c r="F59" i="21"/>
  <c r="F66" i="21"/>
  <c r="B56" i="21"/>
  <c r="F65" i="21"/>
  <c r="F73" i="21"/>
  <c r="C111" i="23"/>
  <c r="C107" i="23"/>
  <c r="C109" i="23"/>
  <c r="C108" i="23"/>
  <c r="B100" i="23"/>
  <c r="C112" i="23"/>
  <c r="C106" i="23"/>
  <c r="C110" i="23"/>
  <c r="E202" i="21"/>
  <c r="E194" i="21"/>
  <c r="E201" i="21"/>
  <c r="E193" i="21"/>
  <c r="E200" i="21"/>
  <c r="E192" i="21"/>
  <c r="E198" i="21"/>
  <c r="E207" i="21"/>
  <c r="E199" i="21"/>
  <c r="B189" i="21"/>
  <c r="E206" i="21"/>
  <c r="E205" i="21"/>
  <c r="E197" i="21"/>
  <c r="E204" i="21"/>
  <c r="E196" i="21"/>
  <c r="E203" i="21"/>
  <c r="E195" i="21"/>
  <c r="E208" i="22"/>
  <c r="F229" i="21"/>
  <c r="F221" i="21"/>
  <c r="F228" i="21"/>
  <c r="F220" i="21"/>
  <c r="F227" i="21"/>
  <c r="F219" i="21"/>
  <c r="F225" i="21"/>
  <c r="F217" i="21"/>
  <c r="F226" i="21"/>
  <c r="F218" i="21"/>
  <c r="F224" i="21"/>
  <c r="F216" i="21"/>
  <c r="F223" i="21"/>
  <c r="F215" i="21"/>
  <c r="F222" i="21"/>
  <c r="B212" i="21"/>
  <c r="E47" i="22"/>
  <c r="E39" i="22"/>
  <c r="E46" i="22"/>
  <c r="E38" i="22"/>
  <c r="E45" i="22"/>
  <c r="E37" i="22"/>
  <c r="E50" i="22"/>
  <c r="E42" i="22"/>
  <c r="B34" i="22"/>
  <c r="E51" i="22"/>
  <c r="E49" i="22"/>
  <c r="E48" i="22"/>
  <c r="E44" i="22"/>
  <c r="E43" i="22"/>
  <c r="E41" i="22"/>
  <c r="E40" i="22"/>
  <c r="F66" i="22"/>
  <c r="B56" i="22"/>
  <c r="F73" i="22"/>
  <c r="F65" i="22"/>
  <c r="F72" i="22"/>
  <c r="F64" i="22"/>
  <c r="F69" i="22"/>
  <c r="F61" i="22"/>
  <c r="F71" i="22"/>
  <c r="F70" i="22"/>
  <c r="F68" i="22"/>
  <c r="F67" i="22"/>
  <c r="F63" i="22"/>
  <c r="F62" i="22"/>
  <c r="F60" i="22"/>
  <c r="F59" i="22"/>
  <c r="E122" i="23"/>
  <c r="E121" i="23"/>
  <c r="E128" i="23"/>
  <c r="E120" i="23"/>
  <c r="E125" i="23"/>
  <c r="E127" i="23"/>
  <c r="E126" i="23"/>
  <c r="E124" i="23"/>
  <c r="B117" i="23"/>
  <c r="E123" i="23"/>
  <c r="E45" i="21"/>
  <c r="E37" i="21"/>
  <c r="E44" i="21"/>
  <c r="B34" i="21"/>
  <c r="E51" i="21"/>
  <c r="E43" i="21"/>
  <c r="E50" i="21"/>
  <c r="E42" i="21"/>
  <c r="E49" i="21"/>
  <c r="E41" i="21"/>
  <c r="E48" i="21"/>
  <c r="E40" i="21"/>
  <c r="E47" i="21"/>
  <c r="E39" i="21"/>
  <c r="E46" i="21"/>
  <c r="E38" i="21"/>
  <c r="C178" i="21"/>
  <c r="B172" i="21"/>
  <c r="C181" i="21"/>
  <c r="C180" i="21"/>
  <c r="C184" i="21"/>
  <c r="F146" i="21"/>
  <c r="F138" i="21"/>
  <c r="F145" i="21"/>
  <c r="F137" i="21"/>
  <c r="F152" i="21"/>
  <c r="F144" i="21"/>
  <c r="F136" i="21"/>
  <c r="F150" i="21"/>
  <c r="F151" i="21"/>
  <c r="F143" i="21"/>
  <c r="B133" i="21"/>
  <c r="F142" i="21"/>
  <c r="F149" i="21"/>
  <c r="F141" i="21"/>
  <c r="F148" i="21"/>
  <c r="F140" i="21"/>
  <c r="F139" i="21"/>
  <c r="F147" i="21"/>
  <c r="E208" i="20"/>
  <c r="F225" i="20"/>
  <c r="F217" i="20"/>
  <c r="F224" i="20"/>
  <c r="F216" i="20"/>
  <c r="F223" i="20"/>
  <c r="F215" i="20"/>
  <c r="F222" i="20"/>
  <c r="B212" i="20"/>
  <c r="F218" i="20"/>
  <c r="F229" i="20"/>
  <c r="F221" i="20"/>
  <c r="F226" i="20"/>
  <c r="F228" i="20"/>
  <c r="F220" i="20"/>
  <c r="F227" i="20"/>
  <c r="F219" i="20"/>
  <c r="I168" i="19"/>
  <c r="F66" i="19"/>
  <c r="B56" i="19"/>
  <c r="F71" i="19"/>
  <c r="F63" i="19"/>
  <c r="F73" i="19"/>
  <c r="F65" i="19"/>
  <c r="F72" i="19"/>
  <c r="F64" i="19"/>
  <c r="F61" i="19"/>
  <c r="F70" i="19"/>
  <c r="F62" i="19"/>
  <c r="F69" i="19"/>
  <c r="F68" i="19"/>
  <c r="F67" i="19"/>
  <c r="F60" i="19"/>
  <c r="F59" i="19"/>
  <c r="C177" i="20"/>
  <c r="C184" i="20"/>
  <c r="C176" i="20"/>
  <c r="C182" i="20"/>
  <c r="C183" i="20"/>
  <c r="B172" i="20"/>
  <c r="E121" i="19"/>
  <c r="E126" i="19"/>
  <c r="E128" i="19"/>
  <c r="E120" i="19"/>
  <c r="E127" i="19"/>
  <c r="B117" i="19"/>
  <c r="E125" i="19"/>
  <c r="E124" i="19"/>
  <c r="E123" i="19"/>
  <c r="E122" i="19"/>
  <c r="C111" i="19"/>
  <c r="C107" i="19"/>
  <c r="B100" i="19"/>
  <c r="C109" i="19"/>
  <c r="C108" i="19"/>
  <c r="F150" i="20"/>
  <c r="F142" i="20"/>
  <c r="F149" i="20"/>
  <c r="F141" i="20"/>
  <c r="F148" i="20"/>
  <c r="F140" i="20"/>
  <c r="F147" i="20"/>
  <c r="F139" i="20"/>
  <c r="F143" i="20"/>
  <c r="F146" i="20"/>
  <c r="F138" i="20"/>
  <c r="F151" i="20"/>
  <c r="F145" i="20"/>
  <c r="F137" i="20"/>
  <c r="F152" i="20"/>
  <c r="F144" i="20"/>
  <c r="F136" i="20"/>
  <c r="B133" i="20"/>
  <c r="F95" i="20"/>
  <c r="F87" i="20"/>
  <c r="F94" i="20"/>
  <c r="F86" i="20"/>
  <c r="F89" i="20"/>
  <c r="F93" i="20"/>
  <c r="F85" i="20"/>
  <c r="F92" i="20"/>
  <c r="F84" i="20"/>
  <c r="F91" i="20"/>
  <c r="F83" i="20"/>
  <c r="F90" i="20"/>
  <c r="F82" i="20"/>
  <c r="F81" i="20"/>
  <c r="F88" i="20"/>
  <c r="B78" i="20"/>
  <c r="F223" i="19"/>
  <c r="F215" i="19"/>
  <c r="F222" i="19"/>
  <c r="B212" i="19"/>
  <c r="F229" i="19"/>
  <c r="F221" i="19"/>
  <c r="F228" i="19"/>
  <c r="F220" i="19"/>
  <c r="F218" i="19"/>
  <c r="F227" i="19"/>
  <c r="F219" i="19"/>
  <c r="F226" i="19"/>
  <c r="F225" i="19"/>
  <c r="F224" i="19"/>
  <c r="F217" i="19"/>
  <c r="F216" i="19"/>
  <c r="F95" i="18"/>
  <c r="F87" i="18"/>
  <c r="F94" i="18"/>
  <c r="F86" i="18"/>
  <c r="F89" i="18"/>
  <c r="F93" i="18"/>
  <c r="F85" i="18"/>
  <c r="F92" i="18"/>
  <c r="F84" i="18"/>
  <c r="F91" i="18"/>
  <c r="F83" i="18"/>
  <c r="F81" i="18"/>
  <c r="F90" i="18"/>
  <c r="F82" i="18"/>
  <c r="F88" i="18"/>
  <c r="B78" i="18"/>
  <c r="I162" i="18"/>
  <c r="I161" i="18"/>
  <c r="I160" i="18"/>
  <c r="I167" i="18"/>
  <c r="B157" i="18"/>
  <c r="I166" i="18"/>
  <c r="I165" i="18"/>
  <c r="I163" i="18"/>
  <c r="I164" i="18"/>
  <c r="F225" i="18"/>
  <c r="F217" i="18"/>
  <c r="F224" i="18"/>
  <c r="F216" i="18"/>
  <c r="F223" i="18"/>
  <c r="F215" i="18"/>
  <c r="F222" i="18"/>
  <c r="B212" i="18"/>
  <c r="F229" i="18"/>
  <c r="F221" i="18"/>
  <c r="F219" i="18"/>
  <c r="F228" i="18"/>
  <c r="F220" i="18"/>
  <c r="F227" i="18"/>
  <c r="F226" i="18"/>
  <c r="F218" i="18"/>
  <c r="E208" i="18"/>
  <c r="C181" i="18"/>
  <c r="C180" i="18"/>
  <c r="C179" i="18"/>
  <c r="C175" i="18"/>
  <c r="C182" i="18"/>
  <c r="B172" i="18"/>
  <c r="D20" i="18"/>
  <c r="F150" i="18"/>
  <c r="F142" i="18"/>
  <c r="F149" i="18"/>
  <c r="F141" i="18"/>
  <c r="F148" i="18"/>
  <c r="F140" i="18"/>
  <c r="F136" i="18"/>
  <c r="F147" i="18"/>
  <c r="F139" i="18"/>
  <c r="F146" i="18"/>
  <c r="F138" i="18"/>
  <c r="F144" i="18"/>
  <c r="F145" i="18"/>
  <c r="F137" i="18"/>
  <c r="F152" i="18"/>
  <c r="F151" i="18"/>
  <c r="F143" i="18"/>
  <c r="B133" i="18"/>
  <c r="F68" i="18"/>
  <c r="F60" i="18"/>
  <c r="F67" i="18"/>
  <c r="F59" i="18"/>
  <c r="F66" i="18"/>
  <c r="B56" i="18"/>
  <c r="F62" i="18"/>
  <c r="F73" i="18"/>
  <c r="F65" i="18"/>
  <c r="F72" i="18"/>
  <c r="F64" i="18"/>
  <c r="F71" i="18"/>
  <c r="F63" i="18"/>
  <c r="F69" i="18"/>
  <c r="F61" i="18"/>
  <c r="F70" i="18"/>
  <c r="E49" i="18"/>
  <c r="E41" i="18"/>
  <c r="E48" i="18"/>
  <c r="E40" i="18"/>
  <c r="E47" i="18"/>
  <c r="E39" i="18"/>
  <c r="E46" i="18"/>
  <c r="E38" i="18"/>
  <c r="E45" i="18"/>
  <c r="E37" i="18"/>
  <c r="E43" i="18"/>
  <c r="E44" i="18"/>
  <c r="B34" i="18"/>
  <c r="E50" i="18"/>
  <c r="E42" i="18"/>
  <c r="E51" i="18"/>
  <c r="F147" i="17"/>
  <c r="F139" i="17"/>
  <c r="F146" i="17"/>
  <c r="F138" i="17"/>
  <c r="F145" i="17"/>
  <c r="F137" i="17"/>
  <c r="F152" i="17"/>
  <c r="F144" i="17"/>
  <c r="F136" i="17"/>
  <c r="F149" i="17"/>
  <c r="F151" i="17"/>
  <c r="F143" i="17"/>
  <c r="B133" i="17"/>
  <c r="F150" i="17"/>
  <c r="F142" i="17"/>
  <c r="F141" i="17"/>
  <c r="F148" i="17"/>
  <c r="F140" i="17"/>
  <c r="E47" i="17"/>
  <c r="E46" i="17"/>
  <c r="E38" i="17"/>
  <c r="E45" i="17"/>
  <c r="E37" i="17"/>
  <c r="E44" i="17"/>
  <c r="B34" i="17"/>
  <c r="E51" i="17"/>
  <c r="E43" i="17"/>
  <c r="E40" i="17"/>
  <c r="E39" i="17"/>
  <c r="E50" i="17"/>
  <c r="E42" i="17"/>
  <c r="E49" i="17"/>
  <c r="E41" i="17"/>
  <c r="E48" i="17"/>
  <c r="F85" i="17"/>
  <c r="F92" i="17"/>
  <c r="F84" i="17"/>
  <c r="F91" i="17"/>
  <c r="F83" i="17"/>
  <c r="F90" i="17"/>
  <c r="F82" i="17"/>
  <c r="F89" i="17"/>
  <c r="F81" i="17"/>
  <c r="F88" i="17"/>
  <c r="B78" i="17"/>
  <c r="F95" i="17"/>
  <c r="F87" i="17"/>
  <c r="F94" i="17"/>
  <c r="F86" i="17"/>
  <c r="F93" i="17"/>
  <c r="C110" i="17"/>
  <c r="C106" i="17"/>
  <c r="B100" i="17"/>
  <c r="C109" i="17"/>
  <c r="C105" i="17"/>
  <c r="C112" i="17"/>
  <c r="C111" i="17"/>
  <c r="C107" i="17"/>
  <c r="F73" i="17"/>
  <c r="F65" i="17"/>
  <c r="F72" i="17"/>
  <c r="F64" i="17"/>
  <c r="F71" i="17"/>
  <c r="F63" i="17"/>
  <c r="B56" i="17"/>
  <c r="F70" i="17"/>
  <c r="F62" i="17"/>
  <c r="F59" i="17"/>
  <c r="F69" i="17"/>
  <c r="F61" i="17"/>
  <c r="F68" i="17"/>
  <c r="F60" i="17"/>
  <c r="F67" i="17"/>
  <c r="F66" i="17"/>
  <c r="F223" i="17"/>
  <c r="F215" i="17"/>
  <c r="F222" i="17"/>
  <c r="B212" i="17"/>
  <c r="F229" i="17"/>
  <c r="F221" i="17"/>
  <c r="F228" i="17"/>
  <c r="F220" i="17"/>
  <c r="F227" i="17"/>
  <c r="F219" i="17"/>
  <c r="F224" i="17"/>
  <c r="F226" i="17"/>
  <c r="F218" i="17"/>
  <c r="F225" i="17"/>
  <c r="F217" i="17"/>
  <c r="F216" i="17"/>
  <c r="E128" i="17"/>
  <c r="E120" i="17"/>
  <c r="E127" i="17"/>
  <c r="B117" i="17"/>
  <c r="E126" i="17"/>
  <c r="E125" i="17"/>
  <c r="E124" i="17"/>
  <c r="E123" i="17"/>
  <c r="E122" i="17"/>
  <c r="E121" i="17"/>
  <c r="C183" i="17"/>
  <c r="C179" i="17"/>
  <c r="C178" i="17"/>
  <c r="B172" i="17"/>
  <c r="C177" i="17"/>
  <c r="E204" i="17"/>
  <c r="E196" i="17"/>
  <c r="E203" i="17"/>
  <c r="E195" i="17"/>
  <c r="E202" i="17"/>
  <c r="E194" i="17"/>
  <c r="E201" i="17"/>
  <c r="E193" i="17"/>
  <c r="E200" i="17"/>
  <c r="E192" i="17"/>
  <c r="E205" i="17"/>
  <c r="E207" i="17"/>
  <c r="E199" i="17"/>
  <c r="B189" i="17"/>
  <c r="E206" i="17"/>
  <c r="E198" i="17"/>
  <c r="E197" i="17"/>
  <c r="A16" i="1"/>
  <c r="S2" i="13"/>
  <c r="S3" i="13"/>
  <c r="S4" i="13"/>
  <c r="U31" i="10" l="1"/>
  <c r="F230" i="33"/>
  <c r="E129" i="24"/>
  <c r="E259" i="24"/>
  <c r="F259" i="24" s="1"/>
  <c r="C104" i="17"/>
  <c r="D26" i="23"/>
  <c r="D22" i="18"/>
  <c r="D22" i="24"/>
  <c r="D25" i="26"/>
  <c r="D25" i="35"/>
  <c r="D20" i="25"/>
  <c r="D20" i="32"/>
  <c r="D20" i="24"/>
  <c r="D21" i="23"/>
  <c r="C103" i="17"/>
  <c r="E260" i="19"/>
  <c r="F260" i="19" s="1"/>
  <c r="H19" i="32"/>
  <c r="H19" i="34"/>
  <c r="E260" i="26"/>
  <c r="F260" i="26" s="1"/>
  <c r="E260" i="27"/>
  <c r="F260" i="27" s="1"/>
  <c r="H19" i="25"/>
  <c r="H20" i="33"/>
  <c r="E261" i="20"/>
  <c r="F261" i="20" s="1"/>
  <c r="H20" i="21"/>
  <c r="E261" i="24"/>
  <c r="F261" i="24" s="1"/>
  <c r="E261" i="32"/>
  <c r="F261" i="32" s="1"/>
  <c r="E261" i="23"/>
  <c r="F261" i="23" s="1"/>
  <c r="E260" i="21"/>
  <c r="F260" i="21" s="1"/>
  <c r="H19" i="33"/>
  <c r="H19" i="23"/>
  <c r="E260" i="28"/>
  <c r="F260" i="28" s="1"/>
  <c r="H19" i="31"/>
  <c r="H19" i="28"/>
  <c r="H20" i="19"/>
  <c r="E261" i="22"/>
  <c r="F261" i="22" s="1"/>
  <c r="H20" i="23"/>
  <c r="H20" i="26"/>
  <c r="E261" i="33"/>
  <c r="F261" i="33" s="1"/>
  <c r="E261" i="19"/>
  <c r="F261" i="19" s="1"/>
  <c r="E258" i="24"/>
  <c r="F258" i="24" s="1"/>
  <c r="E260" i="22"/>
  <c r="F260" i="22" s="1"/>
  <c r="E260" i="33"/>
  <c r="F260" i="33" s="1"/>
  <c r="E260" i="29"/>
  <c r="F260" i="29" s="1"/>
  <c r="H19" i="35"/>
  <c r="E260" i="30"/>
  <c r="F260" i="30" s="1"/>
  <c r="H20" i="32"/>
  <c r="H20" i="35"/>
  <c r="E261" i="30"/>
  <c r="F261" i="30" s="1"/>
  <c r="E261" i="34"/>
  <c r="F261" i="34" s="1"/>
  <c r="H20" i="27"/>
  <c r="E260" i="23"/>
  <c r="F260" i="23" s="1"/>
  <c r="H19" i="26"/>
  <c r="E260" i="25"/>
  <c r="F260" i="25" s="1"/>
  <c r="H19" i="17"/>
  <c r="H20" i="25"/>
  <c r="H20" i="24"/>
  <c r="E261" i="25"/>
  <c r="F261" i="25" s="1"/>
  <c r="E261" i="26"/>
  <c r="F261" i="26" s="1"/>
  <c r="H20" i="29"/>
  <c r="E260" i="24"/>
  <c r="F260" i="24" s="1"/>
  <c r="E260" i="31"/>
  <c r="F260" i="31" s="1"/>
  <c r="E260" i="18"/>
  <c r="F260" i="18" s="1"/>
  <c r="E260" i="34"/>
  <c r="F260" i="34" s="1"/>
  <c r="H20" i="22"/>
  <c r="E261" i="18"/>
  <c r="F261" i="18" s="1"/>
  <c r="E261" i="35"/>
  <c r="F261" i="35" s="1"/>
  <c r="H19" i="18"/>
  <c r="H19" i="30"/>
  <c r="E260" i="17"/>
  <c r="F260" i="17" s="1"/>
  <c r="H19" i="27"/>
  <c r="E260" i="20"/>
  <c r="F260" i="20" s="1"/>
  <c r="H20" i="34"/>
  <c r="E261" i="28"/>
  <c r="F261" i="28" s="1"/>
  <c r="H20" i="17"/>
  <c r="H19" i="19"/>
  <c r="H19" i="20"/>
  <c r="H20" i="20"/>
  <c r="E261" i="27"/>
  <c r="F261" i="27" s="1"/>
  <c r="E261" i="17"/>
  <c r="F261" i="17" s="1"/>
  <c r="H20" i="30"/>
  <c r="E261" i="21"/>
  <c r="F261" i="21" s="1"/>
  <c r="E261" i="31"/>
  <c r="F261" i="31" s="1"/>
  <c r="H20" i="28"/>
  <c r="E260" i="35"/>
  <c r="F260" i="35" s="1"/>
  <c r="E260" i="32"/>
  <c r="F260" i="32" s="1"/>
  <c r="H19" i="21"/>
  <c r="H19" i="29"/>
  <c r="H19" i="22"/>
  <c r="H19" i="24"/>
  <c r="H20" i="18"/>
  <c r="E261" i="29"/>
  <c r="F261" i="29" s="1"/>
  <c r="H20" i="31"/>
  <c r="D22" i="32"/>
  <c r="D21" i="28"/>
  <c r="D17" i="24"/>
  <c r="D24" i="22"/>
  <c r="E129" i="18"/>
  <c r="F27" i="10"/>
  <c r="R31" i="10"/>
  <c r="S27" i="10"/>
  <c r="F230" i="23"/>
  <c r="Q29" i="10"/>
  <c r="D24" i="30"/>
  <c r="D17" i="32"/>
  <c r="Q24" i="10"/>
  <c r="I168" i="23"/>
  <c r="E52" i="24"/>
  <c r="C185" i="27"/>
  <c r="F96" i="22"/>
  <c r="R26" i="10"/>
  <c r="C185" i="22"/>
  <c r="D24" i="27"/>
  <c r="M29" i="10"/>
  <c r="C185" i="30"/>
  <c r="J29" i="10"/>
  <c r="H17" i="20"/>
  <c r="H26" i="10"/>
  <c r="D21" i="25"/>
  <c r="D21" i="17"/>
  <c r="I168" i="17"/>
  <c r="I168" i="25"/>
  <c r="D19" i="25"/>
  <c r="E259" i="25"/>
  <c r="F259" i="25" s="1"/>
  <c r="D18" i="27"/>
  <c r="D23" i="35"/>
  <c r="D17" i="23"/>
  <c r="F153" i="19"/>
  <c r="G24" i="10"/>
  <c r="C113" i="18"/>
  <c r="D23" i="30"/>
  <c r="E26" i="10"/>
  <c r="I31" i="10"/>
  <c r="F96" i="19"/>
  <c r="D25" i="19"/>
  <c r="F25" i="10"/>
  <c r="S22" i="10"/>
  <c r="I168" i="27"/>
  <c r="F96" i="26"/>
  <c r="F153" i="35"/>
  <c r="I168" i="28"/>
  <c r="T22" i="10"/>
  <c r="K26" i="10"/>
  <c r="D26" i="24"/>
  <c r="D26" i="30"/>
  <c r="E129" i="32"/>
  <c r="W28" i="10"/>
  <c r="C113" i="32"/>
  <c r="G28" i="10"/>
  <c r="D25" i="34"/>
  <c r="D26" i="35"/>
  <c r="E52" i="32"/>
  <c r="D26" i="22"/>
  <c r="D26" i="27"/>
  <c r="D26" i="18"/>
  <c r="D25" i="17"/>
  <c r="D25" i="21"/>
  <c r="D26" i="34"/>
  <c r="J26" i="10"/>
  <c r="D25" i="27"/>
  <c r="O27" i="10"/>
  <c r="D25" i="33"/>
  <c r="E208" i="35"/>
  <c r="O25" i="10"/>
  <c r="H17" i="25"/>
  <c r="D26" i="31"/>
  <c r="D25" i="28"/>
  <c r="D26" i="20"/>
  <c r="D26" i="19"/>
  <c r="D25" i="23"/>
  <c r="D25" i="29"/>
  <c r="D26" i="32"/>
  <c r="E259" i="28"/>
  <c r="F259" i="28" s="1"/>
  <c r="C113" i="20"/>
  <c r="D26" i="26"/>
  <c r="D25" i="30"/>
  <c r="D26" i="17"/>
  <c r="D26" i="21"/>
  <c r="D26" i="25"/>
  <c r="O22" i="10"/>
  <c r="E129" i="31"/>
  <c r="D25" i="25"/>
  <c r="E52" i="19"/>
  <c r="C185" i="35"/>
  <c r="C185" i="19"/>
  <c r="I168" i="20"/>
  <c r="H18" i="25"/>
  <c r="D22" i="20"/>
  <c r="I168" i="24"/>
  <c r="E129" i="20"/>
  <c r="D17" i="19"/>
  <c r="F153" i="25"/>
  <c r="D17" i="31"/>
  <c r="E258" i="25"/>
  <c r="H17" i="24"/>
  <c r="H30" i="10"/>
  <c r="F96" i="30"/>
  <c r="D23" i="19"/>
  <c r="G30" i="10"/>
  <c r="F74" i="27"/>
  <c r="E52" i="23"/>
  <c r="F74" i="24"/>
  <c r="D21" i="24"/>
  <c r="Q27" i="10"/>
  <c r="D20" i="31"/>
  <c r="J23" i="10"/>
  <c r="E208" i="27"/>
  <c r="W24" i="10"/>
  <c r="K25" i="10"/>
  <c r="E208" i="30"/>
  <c r="I27" i="10"/>
  <c r="H24" i="10"/>
  <c r="H28" i="10"/>
  <c r="D22" i="22"/>
  <c r="C113" i="31"/>
  <c r="E52" i="31"/>
  <c r="S26" i="10"/>
  <c r="E129" i="22"/>
  <c r="D24" i="35"/>
  <c r="F153" i="22"/>
  <c r="R22" i="10"/>
  <c r="D22" i="26"/>
  <c r="C113" i="25"/>
  <c r="K29" i="10"/>
  <c r="G29" i="10"/>
  <c r="O29" i="10"/>
  <c r="J27" i="10"/>
  <c r="E129" i="26"/>
  <c r="T26" i="10"/>
  <c r="W30" i="10"/>
  <c r="F96" i="35"/>
  <c r="D21" i="27"/>
  <c r="T25" i="10"/>
  <c r="E208" i="25"/>
  <c r="C113" i="24"/>
  <c r="D21" i="20"/>
  <c r="D20" i="28"/>
  <c r="F230" i="26"/>
  <c r="F153" i="30"/>
  <c r="N25" i="10"/>
  <c r="F74" i="28"/>
  <c r="W29" i="10"/>
  <c r="D20" i="20"/>
  <c r="F153" i="27"/>
  <c r="H27" i="10"/>
  <c r="S23" i="10"/>
  <c r="D24" i="25"/>
  <c r="I24" i="10"/>
  <c r="E52" i="20"/>
  <c r="C113" i="28"/>
  <c r="F96" i="25"/>
  <c r="J30" i="10"/>
  <c r="H25" i="10"/>
  <c r="D19" i="17"/>
  <c r="E208" i="19"/>
  <c r="D22" i="25"/>
  <c r="D17" i="20"/>
  <c r="N22" i="10"/>
  <c r="D18" i="20"/>
  <c r="K23" i="10"/>
  <c r="D22" i="31"/>
  <c r="J24" i="10"/>
  <c r="J28" i="10"/>
  <c r="D23" i="27"/>
  <c r="U24" i="10"/>
  <c r="D24" i="19"/>
  <c r="D18" i="28"/>
  <c r="D18" i="24"/>
  <c r="M28" i="10"/>
  <c r="N27" i="10"/>
  <c r="G22" i="10"/>
  <c r="F74" i="20"/>
  <c r="T27" i="10"/>
  <c r="S25" i="10"/>
  <c r="M24" i="10"/>
  <c r="G25" i="10"/>
  <c r="T29" i="10"/>
  <c r="M30" i="10"/>
  <c r="E129" i="25"/>
  <c r="Q28" i="10"/>
  <c r="D23" i="25"/>
  <c r="E30" i="10"/>
  <c r="E24" i="10"/>
  <c r="P22" i="10"/>
  <c r="D17" i="21"/>
  <c r="R27" i="10"/>
  <c r="R25" i="10"/>
  <c r="Q25" i="10"/>
  <c r="P27" i="10"/>
  <c r="Q31" i="10"/>
  <c r="S29" i="10"/>
  <c r="H18" i="24"/>
  <c r="L25" i="10"/>
  <c r="O31" i="10"/>
  <c r="W23" i="10"/>
  <c r="D18" i="35"/>
  <c r="U30" i="10"/>
  <c r="V26" i="10"/>
  <c r="V31" i="10"/>
  <c r="M22" i="10"/>
  <c r="D17" i="30"/>
  <c r="T23" i="10"/>
  <c r="F28" i="10"/>
  <c r="P28" i="10"/>
  <c r="F22" i="10"/>
  <c r="D17" i="18"/>
  <c r="F23" i="10"/>
  <c r="D18" i="18"/>
  <c r="F24" i="10"/>
  <c r="T28" i="10"/>
  <c r="R29" i="10"/>
  <c r="J31" i="10"/>
  <c r="M27" i="10"/>
  <c r="L29" i="10"/>
  <c r="I25" i="10"/>
  <c r="I23" i="10"/>
  <c r="D18" i="26"/>
  <c r="L23" i="10"/>
  <c r="D18" i="29"/>
  <c r="U22" i="10"/>
  <c r="D17" i="33"/>
  <c r="W22" i="10"/>
  <c r="D17" i="35"/>
  <c r="W25" i="10"/>
  <c r="E22" i="10"/>
  <c r="D17" i="17"/>
  <c r="E28" i="10"/>
  <c r="F26" i="10"/>
  <c r="T24" i="10"/>
  <c r="T31" i="10"/>
  <c r="P30" i="10"/>
  <c r="H31" i="10"/>
  <c r="J25" i="10"/>
  <c r="N28" i="10"/>
  <c r="L26" i="10"/>
  <c r="V30" i="10"/>
  <c r="U25" i="10"/>
  <c r="C185" i="25"/>
  <c r="H29" i="10"/>
  <c r="E27" i="10"/>
  <c r="E31" i="10"/>
  <c r="E23" i="10"/>
  <c r="D18" i="17"/>
  <c r="F29" i="10"/>
  <c r="G31" i="10"/>
  <c r="N29" i="10"/>
  <c r="D17" i="25"/>
  <c r="H22" i="10"/>
  <c r="I22" i="10"/>
  <c r="D17" i="26"/>
  <c r="N23" i="10"/>
  <c r="D18" i="31"/>
  <c r="K22" i="10"/>
  <c r="D17" i="28"/>
  <c r="L28" i="10"/>
  <c r="K27" i="10"/>
  <c r="I30" i="10"/>
  <c r="V28" i="10"/>
  <c r="U27" i="10"/>
  <c r="Q23" i="10"/>
  <c r="D18" i="22"/>
  <c r="F230" i="30"/>
  <c r="M31" i="10"/>
  <c r="M26" i="10"/>
  <c r="L22" i="10"/>
  <c r="D17" i="29"/>
  <c r="N24" i="10"/>
  <c r="W27" i="10"/>
  <c r="U28" i="10"/>
  <c r="D23" i="22"/>
  <c r="E29" i="10"/>
  <c r="S24" i="10"/>
  <c r="S28" i="10"/>
  <c r="P24" i="10"/>
  <c r="R24" i="10"/>
  <c r="Q26" i="10"/>
  <c r="K24" i="10"/>
  <c r="O26" i="10"/>
  <c r="M25" i="10"/>
  <c r="O24" i="10"/>
  <c r="K30" i="10"/>
  <c r="F230" i="35"/>
  <c r="W31" i="10"/>
  <c r="U29" i="10"/>
  <c r="V27" i="10"/>
  <c r="F31" i="10"/>
  <c r="R30" i="10"/>
  <c r="I29" i="10"/>
  <c r="K28" i="10"/>
  <c r="D18" i="30"/>
  <c r="M23" i="10"/>
  <c r="N31" i="10"/>
  <c r="O23" i="10"/>
  <c r="D18" i="32"/>
  <c r="O28" i="10"/>
  <c r="L27" i="10"/>
  <c r="U23" i="10"/>
  <c r="D18" i="33"/>
  <c r="V23" i="10"/>
  <c r="D18" i="34"/>
  <c r="V25" i="10"/>
  <c r="F96" i="27"/>
  <c r="G23" i="10"/>
  <c r="D18" i="19"/>
  <c r="E258" i="20"/>
  <c r="F258" i="20" s="1"/>
  <c r="G27" i="10"/>
  <c r="P29" i="10"/>
  <c r="Q22" i="10"/>
  <c r="D17" i="22"/>
  <c r="P31" i="10"/>
  <c r="P23" i="10"/>
  <c r="D18" i="21"/>
  <c r="S31" i="10"/>
  <c r="P25" i="10"/>
  <c r="R28" i="10"/>
  <c r="L30" i="10"/>
  <c r="N26" i="10"/>
  <c r="J22" i="10"/>
  <c r="D17" i="27"/>
  <c r="H23" i="10"/>
  <c r="D18" i="25"/>
  <c r="L24" i="10"/>
  <c r="I28" i="10"/>
  <c r="V29" i="10"/>
  <c r="V24" i="10"/>
  <c r="U26" i="10"/>
  <c r="E52" i="30"/>
  <c r="C185" i="33"/>
  <c r="D24" i="33"/>
  <c r="F74" i="34"/>
  <c r="E129" i="35"/>
  <c r="D22" i="35"/>
  <c r="F153" i="33"/>
  <c r="D23" i="33"/>
  <c r="C113" i="34"/>
  <c r="H17" i="34"/>
  <c r="D20" i="34"/>
  <c r="E258" i="34"/>
  <c r="C185" i="34"/>
  <c r="D24" i="34"/>
  <c r="F96" i="34"/>
  <c r="I168" i="33"/>
  <c r="D21" i="33"/>
  <c r="F74" i="35"/>
  <c r="E208" i="33"/>
  <c r="D21" i="34"/>
  <c r="I168" i="34"/>
  <c r="F230" i="34"/>
  <c r="E52" i="33"/>
  <c r="E52" i="35"/>
  <c r="C113" i="35"/>
  <c r="D20" i="35"/>
  <c r="E258" i="35"/>
  <c r="H17" i="35"/>
  <c r="E259" i="35"/>
  <c r="H18" i="35"/>
  <c r="H18" i="34"/>
  <c r="E259" i="34"/>
  <c r="E129" i="34"/>
  <c r="D22" i="34"/>
  <c r="E208" i="34"/>
  <c r="C113" i="33"/>
  <c r="H17" i="33"/>
  <c r="D20" i="33"/>
  <c r="E258" i="33"/>
  <c r="F96" i="33"/>
  <c r="F74" i="33"/>
  <c r="F153" i="34"/>
  <c r="D23" i="34"/>
  <c r="E129" i="33"/>
  <c r="D22" i="33"/>
  <c r="E259" i="33"/>
  <c r="H18" i="33"/>
  <c r="H18" i="30"/>
  <c r="E259" i="30"/>
  <c r="I168" i="29"/>
  <c r="D21" i="29"/>
  <c r="F96" i="31"/>
  <c r="E52" i="28"/>
  <c r="E129" i="28"/>
  <c r="D22" i="28"/>
  <c r="F153" i="28"/>
  <c r="D23" i="28"/>
  <c r="F74" i="30"/>
  <c r="E52" i="29"/>
  <c r="F96" i="28"/>
  <c r="I168" i="32"/>
  <c r="D21" i="32"/>
  <c r="C113" i="30"/>
  <c r="E258" i="30"/>
  <c r="H17" i="30"/>
  <c r="D20" i="30"/>
  <c r="F96" i="32"/>
  <c r="E208" i="28"/>
  <c r="F153" i="31"/>
  <c r="D23" i="31"/>
  <c r="C185" i="31"/>
  <c r="D24" i="31"/>
  <c r="E52" i="26"/>
  <c r="F74" i="31"/>
  <c r="E129" i="27"/>
  <c r="D22" i="27"/>
  <c r="E258" i="31"/>
  <c r="H18" i="31"/>
  <c r="E259" i="31"/>
  <c r="F230" i="31"/>
  <c r="F74" i="32"/>
  <c r="F153" i="32"/>
  <c r="D23" i="32"/>
  <c r="C185" i="28"/>
  <c r="D24" i="28"/>
  <c r="E258" i="28"/>
  <c r="H17" i="28"/>
  <c r="E129" i="29"/>
  <c r="D22" i="29"/>
  <c r="C113" i="27"/>
  <c r="H17" i="27"/>
  <c r="D20" i="27"/>
  <c r="E258" i="27"/>
  <c r="E52" i="25"/>
  <c r="F153" i="29"/>
  <c r="D23" i="29"/>
  <c r="E208" i="26"/>
  <c r="I168" i="30"/>
  <c r="D21" i="30"/>
  <c r="E259" i="27"/>
  <c r="H18" i="27"/>
  <c r="C113" i="29"/>
  <c r="H17" i="29"/>
  <c r="E258" i="29"/>
  <c r="D20" i="29"/>
  <c r="E208" i="29"/>
  <c r="I168" i="31"/>
  <c r="D21" i="31"/>
  <c r="H18" i="32"/>
  <c r="E259" i="32"/>
  <c r="E52" i="27"/>
  <c r="F74" i="25"/>
  <c r="F96" i="29"/>
  <c r="D23" i="26"/>
  <c r="F153" i="26"/>
  <c r="F230" i="25"/>
  <c r="H17" i="31"/>
  <c r="F230" i="32"/>
  <c r="C185" i="26"/>
  <c r="D24" i="26"/>
  <c r="H18" i="29"/>
  <c r="E259" i="29"/>
  <c r="C185" i="32"/>
  <c r="D24" i="32"/>
  <c r="E258" i="32"/>
  <c r="H17" i="32"/>
  <c r="F230" i="27"/>
  <c r="E129" i="30"/>
  <c r="D22" i="30"/>
  <c r="C185" i="29"/>
  <c r="D24" i="29"/>
  <c r="C113" i="26"/>
  <c r="D20" i="26"/>
  <c r="H17" i="26"/>
  <c r="E258" i="26"/>
  <c r="E259" i="26"/>
  <c r="H18" i="26"/>
  <c r="F74" i="26"/>
  <c r="F74" i="29"/>
  <c r="D22" i="23"/>
  <c r="E129" i="23"/>
  <c r="E259" i="23"/>
  <c r="H18" i="23"/>
  <c r="C113" i="22"/>
  <c r="D20" i="22"/>
  <c r="E258" i="22"/>
  <c r="H17" i="22"/>
  <c r="C185" i="23"/>
  <c r="D24" i="23"/>
  <c r="E208" i="21"/>
  <c r="H18" i="22"/>
  <c r="E259" i="22"/>
  <c r="H18" i="21"/>
  <c r="E259" i="21"/>
  <c r="F74" i="22"/>
  <c r="F96" i="24"/>
  <c r="F153" i="24"/>
  <c r="D23" i="24"/>
  <c r="F96" i="21"/>
  <c r="F96" i="23"/>
  <c r="I168" i="22"/>
  <c r="D21" i="22"/>
  <c r="E208" i="23"/>
  <c r="D24" i="21"/>
  <c r="C185" i="21"/>
  <c r="E52" i="22"/>
  <c r="F230" i="21"/>
  <c r="F74" i="21"/>
  <c r="F230" i="24"/>
  <c r="C113" i="21"/>
  <c r="D20" i="21"/>
  <c r="H17" i="21"/>
  <c r="E258" i="21"/>
  <c r="F153" i="23"/>
  <c r="D23" i="23"/>
  <c r="D23" i="21"/>
  <c r="F153" i="21"/>
  <c r="E52" i="21"/>
  <c r="E258" i="23"/>
  <c r="C113" i="23"/>
  <c r="H17" i="23"/>
  <c r="D20" i="23"/>
  <c r="E129" i="21"/>
  <c r="D22" i="21"/>
  <c r="F230" i="22"/>
  <c r="C185" i="24"/>
  <c r="D24" i="24"/>
  <c r="F74" i="19"/>
  <c r="F96" i="20"/>
  <c r="F230" i="20"/>
  <c r="F153" i="20"/>
  <c r="D23" i="20"/>
  <c r="F230" i="19"/>
  <c r="C113" i="19"/>
  <c r="H17" i="19"/>
  <c r="E258" i="19"/>
  <c r="D20" i="19"/>
  <c r="C185" i="20"/>
  <c r="D24" i="20"/>
  <c r="E129" i="19"/>
  <c r="D22" i="19"/>
  <c r="H18" i="20"/>
  <c r="E259" i="20"/>
  <c r="H18" i="19"/>
  <c r="E259" i="19"/>
  <c r="H18" i="18"/>
  <c r="E259" i="18"/>
  <c r="F153" i="18"/>
  <c r="D23" i="18"/>
  <c r="F230" i="18"/>
  <c r="F74" i="18"/>
  <c r="F96" i="18"/>
  <c r="E52" i="18"/>
  <c r="I168" i="18"/>
  <c r="D21" i="18"/>
  <c r="C185" i="18"/>
  <c r="H17" i="18"/>
  <c r="E258" i="18"/>
  <c r="D24" i="18"/>
  <c r="E129" i="17"/>
  <c r="D22" i="17"/>
  <c r="F230" i="17"/>
  <c r="F74" i="17"/>
  <c r="C185" i="17"/>
  <c r="D24" i="17"/>
  <c r="E208" i="17"/>
  <c r="H18" i="17"/>
  <c r="E259" i="17"/>
  <c r="F96" i="17"/>
  <c r="F153" i="17"/>
  <c r="D23" i="17"/>
  <c r="E52" i="17"/>
  <c r="D20" i="17"/>
  <c r="E258" i="17"/>
  <c r="H17" i="17"/>
  <c r="C270" i="1"/>
  <c r="E25" i="10" l="1"/>
  <c r="C113" i="17"/>
  <c r="E268" i="24"/>
  <c r="H27" i="23"/>
  <c r="H27" i="28"/>
  <c r="H27" i="31"/>
  <c r="H27" i="20"/>
  <c r="H27" i="21"/>
  <c r="H27" i="35"/>
  <c r="H27" i="30"/>
  <c r="D27" i="27"/>
  <c r="J12" i="14" s="1"/>
  <c r="F258" i="25"/>
  <c r="E268" i="25"/>
  <c r="H27" i="25"/>
  <c r="H27" i="24"/>
  <c r="D27" i="26"/>
  <c r="I12" i="14" s="1"/>
  <c r="F268" i="24"/>
  <c r="C272" i="24" s="1"/>
  <c r="D27" i="35"/>
  <c r="W12" i="14" s="1"/>
  <c r="H27" i="26"/>
  <c r="D27" i="31"/>
  <c r="H27" i="18"/>
  <c r="D27" i="25"/>
  <c r="D27" i="20"/>
  <c r="H27" i="29"/>
  <c r="H27" i="32"/>
  <c r="F259" i="34"/>
  <c r="F259" i="20"/>
  <c r="F268" i="20" s="1"/>
  <c r="C272" i="20" s="1"/>
  <c r="D27" i="18"/>
  <c r="F259" i="18"/>
  <c r="H27" i="22"/>
  <c r="F259" i="27"/>
  <c r="F259" i="32"/>
  <c r="F259" i="21"/>
  <c r="F259" i="29"/>
  <c r="F259" i="33"/>
  <c r="F259" i="23"/>
  <c r="F259" i="19"/>
  <c r="D27" i="19"/>
  <c r="F259" i="35"/>
  <c r="H27" i="17"/>
  <c r="F259" i="17"/>
  <c r="D27" i="24"/>
  <c r="F259" i="22"/>
  <c r="F259" i="26"/>
  <c r="F259" i="31"/>
  <c r="D27" i="28"/>
  <c r="F259" i="30"/>
  <c r="F258" i="33"/>
  <c r="E268" i="33"/>
  <c r="H27" i="34"/>
  <c r="D27" i="33"/>
  <c r="U12" i="14" s="1"/>
  <c r="H27" i="33"/>
  <c r="F258" i="34"/>
  <c r="E268" i="34"/>
  <c r="E268" i="35"/>
  <c r="F258" i="35"/>
  <c r="D27" i="34"/>
  <c r="V12" i="14" s="1"/>
  <c r="D27" i="29"/>
  <c r="L12" i="14" s="1"/>
  <c r="F258" i="26"/>
  <c r="E268" i="26"/>
  <c r="E268" i="29"/>
  <c r="F258" i="29"/>
  <c r="D27" i="30"/>
  <c r="M12" i="14" s="1"/>
  <c r="F258" i="28"/>
  <c r="F268" i="28" s="1"/>
  <c r="C272" i="28" s="1"/>
  <c r="E268" i="28"/>
  <c r="E268" i="30"/>
  <c r="F258" i="30"/>
  <c r="F258" i="27"/>
  <c r="E268" i="27"/>
  <c r="E268" i="31"/>
  <c r="F258" i="31"/>
  <c r="E268" i="32"/>
  <c r="F258" i="32"/>
  <c r="D27" i="32"/>
  <c r="O12" i="14" s="1"/>
  <c r="H27" i="27"/>
  <c r="E268" i="22"/>
  <c r="F258" i="22"/>
  <c r="D27" i="23"/>
  <c r="R12" i="14" s="1"/>
  <c r="D27" i="22"/>
  <c r="Q12" i="14" s="1"/>
  <c r="F258" i="21"/>
  <c r="E268" i="21"/>
  <c r="D27" i="21"/>
  <c r="P12" i="14" s="1"/>
  <c r="E268" i="23"/>
  <c r="F258" i="23"/>
  <c r="E268" i="19"/>
  <c r="F258" i="19"/>
  <c r="H27" i="19"/>
  <c r="E268" i="20"/>
  <c r="E268" i="18"/>
  <c r="F258" i="18"/>
  <c r="E268" i="17"/>
  <c r="F258" i="17"/>
  <c r="D27" i="17"/>
  <c r="E12" i="14" s="1"/>
  <c r="C7" i="14"/>
  <c r="A31" i="10"/>
  <c r="A30" i="10"/>
  <c r="A29" i="10"/>
  <c r="A28" i="10"/>
  <c r="A27" i="10"/>
  <c r="A26" i="10"/>
  <c r="A25" i="10"/>
  <c r="A23" i="10"/>
  <c r="A17" i="1"/>
  <c r="B26" i="1"/>
  <c r="B211" i="1" s="1"/>
  <c r="B25" i="1"/>
  <c r="B188" i="1" s="1"/>
  <c r="B24" i="1"/>
  <c r="B171" i="1" s="1"/>
  <c r="B23" i="1"/>
  <c r="B132" i="1" s="1"/>
  <c r="B22" i="1"/>
  <c r="B116" i="1" s="1"/>
  <c r="B21" i="1"/>
  <c r="B20" i="1"/>
  <c r="B99" i="1" s="1"/>
  <c r="B19" i="1"/>
  <c r="B77" i="1" s="1"/>
  <c r="B18" i="1"/>
  <c r="B55" i="1" s="1"/>
  <c r="B17" i="1"/>
  <c r="B33" i="1" s="1"/>
  <c r="A23" i="1"/>
  <c r="A22" i="1"/>
  <c r="A21" i="1"/>
  <c r="A20" i="1"/>
  <c r="A19" i="1"/>
  <c r="D19" i="10" s="1"/>
  <c r="A24" i="10" s="1"/>
  <c r="A18" i="1"/>
  <c r="A26" i="1"/>
  <c r="A25" i="1"/>
  <c r="A24" i="1"/>
  <c r="B22" i="3"/>
  <c r="B6" i="15"/>
  <c r="B259" i="1"/>
  <c r="B8" i="10"/>
  <c r="B9" i="10"/>
  <c r="B10" i="10"/>
  <c r="B11" i="10"/>
  <c r="B12" i="10"/>
  <c r="B13" i="15"/>
  <c r="B14" i="15"/>
  <c r="B267" i="1"/>
  <c r="E267" i="1" s="1"/>
  <c r="C247" i="35" l="1"/>
  <c r="C249" i="35" s="1"/>
  <c r="V13" i="15"/>
  <c r="U13" i="15"/>
  <c r="T13" i="15"/>
  <c r="S13" i="15"/>
  <c r="R13" i="15"/>
  <c r="Q13" i="15"/>
  <c r="P13" i="15"/>
  <c r="O13" i="15"/>
  <c r="N13" i="15"/>
  <c r="M13" i="15"/>
  <c r="L13" i="15"/>
  <c r="K13" i="15"/>
  <c r="J13" i="15"/>
  <c r="I13" i="15"/>
  <c r="H13" i="15"/>
  <c r="G13" i="15"/>
  <c r="F13" i="15"/>
  <c r="E13" i="15"/>
  <c r="D13" i="15"/>
  <c r="C13" i="15"/>
  <c r="V12" i="10"/>
  <c r="N12" i="10"/>
  <c r="F12" i="10"/>
  <c r="W12" i="10"/>
  <c r="O12" i="10"/>
  <c r="G12" i="10"/>
  <c r="P12" i="10"/>
  <c r="H12" i="10"/>
  <c r="D12" i="10"/>
  <c r="C12" i="10"/>
  <c r="Q12" i="10"/>
  <c r="I12" i="10"/>
  <c r="E12" i="10"/>
  <c r="R12" i="10"/>
  <c r="J12" i="10"/>
  <c r="S12" i="10"/>
  <c r="K12" i="10"/>
  <c r="M12" i="10"/>
  <c r="T12" i="10"/>
  <c r="L12" i="10"/>
  <c r="U12" i="10"/>
  <c r="U11" i="10"/>
  <c r="M11" i="10"/>
  <c r="V11" i="10"/>
  <c r="N11" i="10"/>
  <c r="F11" i="10"/>
  <c r="D11" i="10"/>
  <c r="W11" i="10"/>
  <c r="O11" i="10"/>
  <c r="G11" i="10"/>
  <c r="P11" i="10"/>
  <c r="H11" i="10"/>
  <c r="Q11" i="10"/>
  <c r="I11" i="10"/>
  <c r="E11" i="10"/>
  <c r="R11" i="10"/>
  <c r="J11" i="10"/>
  <c r="C11" i="10"/>
  <c r="S11" i="10"/>
  <c r="K11" i="10"/>
  <c r="T11" i="10"/>
  <c r="L11" i="10"/>
  <c r="T10" i="10"/>
  <c r="L10" i="10"/>
  <c r="U10" i="10"/>
  <c r="M10" i="10"/>
  <c r="D10" i="10"/>
  <c r="V10" i="10"/>
  <c r="N10" i="10"/>
  <c r="F10" i="10"/>
  <c r="S10" i="10"/>
  <c r="K10" i="10"/>
  <c r="W10" i="10"/>
  <c r="O10" i="10"/>
  <c r="G10" i="10"/>
  <c r="P10" i="10"/>
  <c r="H10" i="10"/>
  <c r="Q10" i="10"/>
  <c r="I10" i="10"/>
  <c r="E10" i="10"/>
  <c r="R10" i="10"/>
  <c r="J10" i="10"/>
  <c r="S9" i="10"/>
  <c r="K9" i="10"/>
  <c r="T9" i="10"/>
  <c r="L9" i="10"/>
  <c r="U9" i="10"/>
  <c r="M9" i="10"/>
  <c r="V9" i="10"/>
  <c r="N9" i="10"/>
  <c r="F9" i="10"/>
  <c r="W9" i="10"/>
  <c r="O9" i="10"/>
  <c r="G9" i="10"/>
  <c r="P9" i="10"/>
  <c r="H9" i="10"/>
  <c r="Q9" i="10"/>
  <c r="I9" i="10"/>
  <c r="E9" i="10"/>
  <c r="R9" i="10"/>
  <c r="J9" i="10"/>
  <c r="V14" i="15"/>
  <c r="U14" i="15"/>
  <c r="T14" i="15"/>
  <c r="S14" i="15"/>
  <c r="R14" i="15"/>
  <c r="Q14" i="15"/>
  <c r="P14" i="15"/>
  <c r="O14" i="15"/>
  <c r="N14" i="15"/>
  <c r="M14" i="15"/>
  <c r="L14" i="15"/>
  <c r="K14" i="15"/>
  <c r="J14" i="15"/>
  <c r="I14" i="15"/>
  <c r="H14" i="15"/>
  <c r="G14" i="15"/>
  <c r="F14" i="15"/>
  <c r="E14" i="15"/>
  <c r="D14" i="15"/>
  <c r="C14" i="15"/>
  <c r="F268" i="29"/>
  <c r="C272" i="29" s="1"/>
  <c r="F268" i="35"/>
  <c r="C272" i="35" s="1"/>
  <c r="F268" i="32"/>
  <c r="C272" i="32" s="1"/>
  <c r="C247" i="26"/>
  <c r="D243" i="26" s="1"/>
  <c r="O6" i="15"/>
  <c r="T6" i="15"/>
  <c r="L6" i="15"/>
  <c r="Q6" i="15"/>
  <c r="E6" i="15"/>
  <c r="V6" i="15"/>
  <c r="N6" i="15"/>
  <c r="H6" i="15"/>
  <c r="S6" i="15"/>
  <c r="K6" i="15"/>
  <c r="P6" i="15"/>
  <c r="U6" i="15"/>
  <c r="M6" i="15"/>
  <c r="R6" i="15"/>
  <c r="J6" i="15"/>
  <c r="F6" i="15"/>
  <c r="C247" i="28"/>
  <c r="D241" i="28" s="1"/>
  <c r="K12" i="14"/>
  <c r="C247" i="31"/>
  <c r="D240" i="31" s="1"/>
  <c r="N12" i="14"/>
  <c r="C247" i="24"/>
  <c r="C249" i="24" s="1"/>
  <c r="C29" i="24" s="1"/>
  <c r="S12" i="14"/>
  <c r="E8" i="10"/>
  <c r="W8" i="10"/>
  <c r="V8" i="10"/>
  <c r="U8" i="10"/>
  <c r="T8" i="10"/>
  <c r="S8" i="10"/>
  <c r="R8" i="10"/>
  <c r="Q8" i="10"/>
  <c r="P8" i="10"/>
  <c r="O8" i="10"/>
  <c r="N8" i="10"/>
  <c r="M8" i="10"/>
  <c r="L8" i="10"/>
  <c r="K8" i="10"/>
  <c r="J8" i="10"/>
  <c r="I8" i="10"/>
  <c r="H8" i="10"/>
  <c r="G8" i="10"/>
  <c r="F8" i="10"/>
  <c r="C247" i="19"/>
  <c r="D245" i="19" s="1"/>
  <c r="G12" i="14"/>
  <c r="C247" i="20"/>
  <c r="D240" i="20" s="1"/>
  <c r="T12" i="14"/>
  <c r="D6" i="15"/>
  <c r="I6" i="15"/>
  <c r="C247" i="18"/>
  <c r="D240" i="18" s="1"/>
  <c r="F12" i="14"/>
  <c r="C247" i="27"/>
  <c r="D242" i="27" s="1"/>
  <c r="F268" i="25"/>
  <c r="C272" i="25" s="1"/>
  <c r="G6" i="15"/>
  <c r="C247" i="25"/>
  <c r="D243" i="25" s="1"/>
  <c r="H12" i="14"/>
  <c r="F268" i="30"/>
  <c r="C272" i="30" s="1"/>
  <c r="F268" i="26"/>
  <c r="C272" i="26" s="1"/>
  <c r="F268" i="18"/>
  <c r="C272" i="18" s="1"/>
  <c r="F268" i="31"/>
  <c r="C272" i="31" s="1"/>
  <c r="F268" i="17"/>
  <c r="C272" i="17" s="1"/>
  <c r="F268" i="34"/>
  <c r="C272" i="34" s="1"/>
  <c r="F268" i="19"/>
  <c r="C272" i="19" s="1"/>
  <c r="F268" i="21"/>
  <c r="C272" i="21" s="1"/>
  <c r="F268" i="22"/>
  <c r="C272" i="22" s="1"/>
  <c r="F268" i="23"/>
  <c r="C272" i="23" s="1"/>
  <c r="F268" i="27"/>
  <c r="C272" i="27" s="1"/>
  <c r="F268" i="33"/>
  <c r="C272" i="33" s="1"/>
  <c r="C247" i="34"/>
  <c r="D244" i="35"/>
  <c r="C247" i="33"/>
  <c r="C247" i="32"/>
  <c r="C247" i="29"/>
  <c r="C247" i="30"/>
  <c r="C247" i="22"/>
  <c r="C247" i="23"/>
  <c r="C247" i="21"/>
  <c r="C247" i="17"/>
  <c r="F24" i="1"/>
  <c r="H24" i="1" s="1"/>
  <c r="F23" i="1"/>
  <c r="H23" i="1" s="1"/>
  <c r="F17" i="1"/>
  <c r="F25" i="1"/>
  <c r="H25" i="1" s="1"/>
  <c r="F18" i="1"/>
  <c r="F26" i="1"/>
  <c r="H26" i="1" s="1"/>
  <c r="F19" i="1"/>
  <c r="F20" i="1"/>
  <c r="F21" i="1"/>
  <c r="F22" i="1"/>
  <c r="H22" i="1" s="1"/>
  <c r="B105" i="1"/>
  <c r="B179" i="1"/>
  <c r="B112" i="1"/>
  <c r="B104" i="1"/>
  <c r="B178" i="1"/>
  <c r="B111" i="1"/>
  <c r="B103" i="1"/>
  <c r="B177" i="1"/>
  <c r="B110" i="1"/>
  <c r="B184" i="1"/>
  <c r="B176" i="1"/>
  <c r="B109" i="1"/>
  <c r="B183" i="1"/>
  <c r="B175" i="1"/>
  <c r="B108" i="1"/>
  <c r="B182" i="1"/>
  <c r="B107" i="1"/>
  <c r="B181" i="1"/>
  <c r="B106" i="1"/>
  <c r="B180" i="1"/>
  <c r="A99" i="1"/>
  <c r="A132" i="1"/>
  <c r="A116" i="1"/>
  <c r="A156" i="1"/>
  <c r="A171" i="1"/>
  <c r="A77" i="1"/>
  <c r="A55" i="1"/>
  <c r="A211" i="1"/>
  <c r="A33" i="1"/>
  <c r="B7" i="15"/>
  <c r="I7" i="15" s="1"/>
  <c r="B13" i="10"/>
  <c r="B260" i="1"/>
  <c r="B15" i="15"/>
  <c r="B8" i="15"/>
  <c r="B6" i="10"/>
  <c r="B14" i="10"/>
  <c r="B261" i="1"/>
  <c r="B9" i="15"/>
  <c r="B7" i="10"/>
  <c r="B15" i="10"/>
  <c r="B262" i="1"/>
  <c r="B10" i="15"/>
  <c r="B263" i="1"/>
  <c r="E263" i="1" s="1"/>
  <c r="B11" i="15"/>
  <c r="B264" i="1"/>
  <c r="E264" i="1" s="1"/>
  <c r="B12" i="15"/>
  <c r="B265" i="1"/>
  <c r="E265" i="1" s="1"/>
  <c r="B258" i="1"/>
  <c r="B266" i="1"/>
  <c r="E266" i="1" s="1"/>
  <c r="D242" i="35" l="1"/>
  <c r="D241" i="35"/>
  <c r="D240" i="35"/>
  <c r="D243" i="35"/>
  <c r="D245" i="35"/>
  <c r="C29" i="35"/>
  <c r="D240" i="28"/>
  <c r="D245" i="26"/>
  <c r="C249" i="19"/>
  <c r="V10" i="15"/>
  <c r="U10" i="15"/>
  <c r="T10" i="15"/>
  <c r="S10" i="15"/>
  <c r="R10" i="15"/>
  <c r="Q10" i="15"/>
  <c r="P10" i="15"/>
  <c r="O10" i="15"/>
  <c r="N10" i="15"/>
  <c r="M10" i="15"/>
  <c r="L10" i="15"/>
  <c r="K10" i="15"/>
  <c r="J10" i="15"/>
  <c r="I10" i="15"/>
  <c r="H10" i="15"/>
  <c r="G10" i="15"/>
  <c r="F10" i="15"/>
  <c r="E10" i="15"/>
  <c r="D10" i="15"/>
  <c r="W13" i="10"/>
  <c r="O13" i="10"/>
  <c r="G13" i="10"/>
  <c r="P13" i="10"/>
  <c r="H13" i="10"/>
  <c r="Q13" i="10"/>
  <c r="I13" i="10"/>
  <c r="E13" i="10"/>
  <c r="D13" i="10"/>
  <c r="C13" i="10"/>
  <c r="F13" i="10"/>
  <c r="R13" i="10"/>
  <c r="J13" i="10"/>
  <c r="S13" i="10"/>
  <c r="K13" i="10"/>
  <c r="T13" i="10"/>
  <c r="L13" i="10"/>
  <c r="U13" i="10"/>
  <c r="M13" i="10"/>
  <c r="V13" i="10"/>
  <c r="N13" i="10"/>
  <c r="Q15" i="10"/>
  <c r="I15" i="10"/>
  <c r="R15" i="10"/>
  <c r="J15" i="10"/>
  <c r="C15" i="10"/>
  <c r="S15" i="10"/>
  <c r="K15" i="10"/>
  <c r="H15" i="10"/>
  <c r="T15" i="10"/>
  <c r="L15" i="10"/>
  <c r="E15" i="10"/>
  <c r="U15" i="10"/>
  <c r="M15" i="10"/>
  <c r="V15" i="10"/>
  <c r="N15" i="10"/>
  <c r="F15" i="10"/>
  <c r="W15" i="10"/>
  <c r="O15" i="10"/>
  <c r="G15" i="10"/>
  <c r="P15" i="10"/>
  <c r="D15" i="10"/>
  <c r="V15" i="15"/>
  <c r="U15" i="15"/>
  <c r="T15" i="15"/>
  <c r="S15" i="15"/>
  <c r="R15" i="15"/>
  <c r="Q15" i="15"/>
  <c r="P15" i="15"/>
  <c r="O15" i="15"/>
  <c r="N15" i="15"/>
  <c r="M15" i="15"/>
  <c r="L15" i="15"/>
  <c r="K15" i="15"/>
  <c r="J15" i="15"/>
  <c r="I15" i="15"/>
  <c r="H15" i="15"/>
  <c r="G15" i="15"/>
  <c r="F15" i="15"/>
  <c r="E15" i="15"/>
  <c r="D15" i="15"/>
  <c r="C15" i="15"/>
  <c r="V12" i="15"/>
  <c r="U12" i="15"/>
  <c r="T12" i="15"/>
  <c r="S12" i="15"/>
  <c r="R12" i="15"/>
  <c r="Q12" i="15"/>
  <c r="P12" i="15"/>
  <c r="O12" i="15"/>
  <c r="N12" i="15"/>
  <c r="M12" i="15"/>
  <c r="L12" i="15"/>
  <c r="K12" i="15"/>
  <c r="J12" i="15"/>
  <c r="I12" i="15"/>
  <c r="H12" i="15"/>
  <c r="G12" i="15"/>
  <c r="F12" i="15"/>
  <c r="E12" i="15"/>
  <c r="D12" i="15"/>
  <c r="C12" i="15"/>
  <c r="T9" i="15"/>
  <c r="S9" i="15"/>
  <c r="U9" i="15"/>
  <c r="V9" i="15"/>
  <c r="R9" i="15"/>
  <c r="Q9" i="15"/>
  <c r="P9" i="15"/>
  <c r="O9" i="15"/>
  <c r="N9" i="15"/>
  <c r="M9" i="15"/>
  <c r="L9" i="15"/>
  <c r="K9" i="15"/>
  <c r="J9" i="15"/>
  <c r="I9" i="15"/>
  <c r="H9" i="15"/>
  <c r="G9" i="15"/>
  <c r="F9" i="15"/>
  <c r="E9" i="15"/>
  <c r="D9" i="15"/>
  <c r="V11" i="15"/>
  <c r="U11" i="15"/>
  <c r="T11" i="15"/>
  <c r="S11" i="15"/>
  <c r="R11" i="15"/>
  <c r="Q11" i="15"/>
  <c r="P11" i="15"/>
  <c r="O11" i="15"/>
  <c r="N11" i="15"/>
  <c r="M11" i="15"/>
  <c r="L11" i="15"/>
  <c r="K11" i="15"/>
  <c r="J11" i="15"/>
  <c r="I11" i="15"/>
  <c r="H11" i="15"/>
  <c r="G11" i="15"/>
  <c r="F11" i="15"/>
  <c r="E11" i="15"/>
  <c r="D11" i="15"/>
  <c r="C11" i="15"/>
  <c r="P14" i="10"/>
  <c r="H14" i="10"/>
  <c r="Q14" i="10"/>
  <c r="I14" i="10"/>
  <c r="E14" i="10"/>
  <c r="R14" i="10"/>
  <c r="J14" i="10"/>
  <c r="C14" i="10"/>
  <c r="S14" i="10"/>
  <c r="K14" i="10"/>
  <c r="T14" i="10"/>
  <c r="L14" i="10"/>
  <c r="D14" i="10"/>
  <c r="U14" i="10"/>
  <c r="M14" i="10"/>
  <c r="V14" i="10"/>
  <c r="N14" i="10"/>
  <c r="F14" i="10"/>
  <c r="W14" i="10"/>
  <c r="O14" i="10"/>
  <c r="G14" i="10"/>
  <c r="D241" i="26"/>
  <c r="D244" i="28"/>
  <c r="D243" i="28"/>
  <c r="D242" i="19"/>
  <c r="D240" i="26"/>
  <c r="D242" i="26"/>
  <c r="D245" i="28"/>
  <c r="C249" i="26"/>
  <c r="C29" i="26" s="1"/>
  <c r="C249" i="28"/>
  <c r="C29" i="28" s="1"/>
  <c r="D244" i="26"/>
  <c r="D245" i="18"/>
  <c r="D242" i="28"/>
  <c r="D243" i="24"/>
  <c r="D243" i="20"/>
  <c r="D244" i="24"/>
  <c r="D244" i="20"/>
  <c r="D245" i="20"/>
  <c r="C249" i="20"/>
  <c r="C29" i="20" s="1"/>
  <c r="D245" i="24"/>
  <c r="D241" i="20"/>
  <c r="D240" i="24"/>
  <c r="D242" i="20"/>
  <c r="D241" i="24"/>
  <c r="D244" i="19"/>
  <c r="D245" i="31"/>
  <c r="D244" i="18"/>
  <c r="D241" i="19"/>
  <c r="D243" i="31"/>
  <c r="D242" i="31"/>
  <c r="D243" i="18"/>
  <c r="D244" i="31"/>
  <c r="S6" i="10"/>
  <c r="G6" i="10"/>
  <c r="I6" i="10"/>
  <c r="U6" i="10"/>
  <c r="W6" i="10"/>
  <c r="R6" i="10"/>
  <c r="Q6" i="10"/>
  <c r="O6" i="10"/>
  <c r="P6" i="10"/>
  <c r="V6" i="10"/>
  <c r="E6" i="10"/>
  <c r="L6" i="10"/>
  <c r="K6" i="10"/>
  <c r="T6" i="10"/>
  <c r="J6" i="10"/>
  <c r="M6" i="10"/>
  <c r="H6" i="10"/>
  <c r="N6" i="10"/>
  <c r="F6" i="10"/>
  <c r="Q8" i="15"/>
  <c r="I8" i="15"/>
  <c r="E8" i="15"/>
  <c r="V8" i="15"/>
  <c r="N8" i="15"/>
  <c r="H8" i="15"/>
  <c r="S8" i="15"/>
  <c r="K8" i="15"/>
  <c r="P8" i="15"/>
  <c r="D8" i="15"/>
  <c r="U8" i="15"/>
  <c r="M8" i="15"/>
  <c r="G8" i="15"/>
  <c r="R8" i="15"/>
  <c r="J8" i="15"/>
  <c r="F8" i="15"/>
  <c r="O8" i="15"/>
  <c r="T8" i="15"/>
  <c r="L8" i="15"/>
  <c r="D243" i="19"/>
  <c r="D241" i="18"/>
  <c r="D241" i="31"/>
  <c r="C249" i="18"/>
  <c r="C29" i="18" s="1"/>
  <c r="D240" i="19"/>
  <c r="D242" i="24"/>
  <c r="C249" i="31"/>
  <c r="C29" i="31" s="1"/>
  <c r="S7" i="10"/>
  <c r="T7" i="10"/>
  <c r="P7" i="10"/>
  <c r="F7" i="10"/>
  <c r="Q7" i="10"/>
  <c r="L7" i="10"/>
  <c r="H7" i="10"/>
  <c r="W7" i="10"/>
  <c r="I7" i="10"/>
  <c r="V7" i="10"/>
  <c r="J7" i="10"/>
  <c r="U7" i="10"/>
  <c r="E7" i="10"/>
  <c r="K7" i="10"/>
  <c r="N7" i="10"/>
  <c r="O7" i="10"/>
  <c r="R7" i="10"/>
  <c r="G7" i="10"/>
  <c r="M7" i="10"/>
  <c r="D242" i="18"/>
  <c r="T7" i="15"/>
  <c r="L7" i="15"/>
  <c r="Q7" i="15"/>
  <c r="E7" i="15"/>
  <c r="V7" i="15"/>
  <c r="N7" i="15"/>
  <c r="H7" i="15"/>
  <c r="S7" i="15"/>
  <c r="K7" i="15"/>
  <c r="P7" i="15"/>
  <c r="U7" i="15"/>
  <c r="M7" i="15"/>
  <c r="O7" i="15"/>
  <c r="R7" i="15"/>
  <c r="J7" i="15"/>
  <c r="F7" i="15"/>
  <c r="G7" i="15"/>
  <c r="D7" i="15"/>
  <c r="D245" i="27"/>
  <c r="C249" i="27"/>
  <c r="C29" i="27" s="1"/>
  <c r="D241" i="27"/>
  <c r="D244" i="27"/>
  <c r="D243" i="27"/>
  <c r="D240" i="27"/>
  <c r="D245" i="25"/>
  <c r="D241" i="25"/>
  <c r="D240" i="25"/>
  <c r="D244" i="25"/>
  <c r="D242" i="25"/>
  <c r="C249" i="25"/>
  <c r="C29" i="25" s="1"/>
  <c r="C29" i="19"/>
  <c r="D240" i="33"/>
  <c r="D243" i="33"/>
  <c r="D244" i="33"/>
  <c r="D242" i="33"/>
  <c r="D241" i="33"/>
  <c r="D245" i="33"/>
  <c r="C249" i="33"/>
  <c r="C29" i="33" s="1"/>
  <c r="D241" i="34"/>
  <c r="D244" i="34"/>
  <c r="C249" i="34"/>
  <c r="C29" i="34" s="1"/>
  <c r="D243" i="34"/>
  <c r="D242" i="34"/>
  <c r="D240" i="34"/>
  <c r="D245" i="34"/>
  <c r="D244" i="29"/>
  <c r="D242" i="29"/>
  <c r="D241" i="29"/>
  <c r="D240" i="29"/>
  <c r="D243" i="29"/>
  <c r="D245" i="29"/>
  <c r="C249" i="29"/>
  <c r="C29" i="29" s="1"/>
  <c r="D240" i="30"/>
  <c r="D244" i="30"/>
  <c r="D243" i="30"/>
  <c r="D245" i="30"/>
  <c r="D242" i="30"/>
  <c r="D241" i="30"/>
  <c r="C249" i="30"/>
  <c r="C29" i="30" s="1"/>
  <c r="D242" i="32"/>
  <c r="D241" i="32"/>
  <c r="D240" i="32"/>
  <c r="D244" i="32"/>
  <c r="D243" i="32"/>
  <c r="C249" i="32"/>
  <c r="C29" i="32" s="1"/>
  <c r="D245" i="32"/>
  <c r="D240" i="22"/>
  <c r="D243" i="22"/>
  <c r="D242" i="22"/>
  <c r="D241" i="22"/>
  <c r="D244" i="22"/>
  <c r="C249" i="22"/>
  <c r="C29" i="22" s="1"/>
  <c r="D245" i="22"/>
  <c r="D241" i="23"/>
  <c r="D240" i="23"/>
  <c r="D244" i="23"/>
  <c r="D243" i="23"/>
  <c r="D242" i="23"/>
  <c r="D245" i="23"/>
  <c r="C249" i="23"/>
  <c r="C29" i="23" s="1"/>
  <c r="D244" i="21"/>
  <c r="D243" i="21"/>
  <c r="D242" i="21"/>
  <c r="D241" i="21"/>
  <c r="D240" i="21"/>
  <c r="D245" i="21"/>
  <c r="C249" i="21"/>
  <c r="C29" i="21" s="1"/>
  <c r="C249" i="17"/>
  <c r="C29" i="17" s="1"/>
  <c r="D240" i="17"/>
  <c r="D244" i="17"/>
  <c r="D241" i="17"/>
  <c r="D243" i="17"/>
  <c r="D242" i="17"/>
  <c r="D245" i="17"/>
  <c r="I160" i="1"/>
  <c r="I167" i="1"/>
  <c r="I166" i="1"/>
  <c r="I165" i="1"/>
  <c r="I164" i="1"/>
  <c r="I163" i="1"/>
  <c r="I162" i="1"/>
  <c r="I161" i="1"/>
  <c r="F136" i="1"/>
  <c r="F152" i="1"/>
  <c r="F151" i="1"/>
  <c r="F143" i="1"/>
  <c r="F150" i="1"/>
  <c r="F142" i="1"/>
  <c r="F149" i="1"/>
  <c r="F141" i="1"/>
  <c r="F148" i="1"/>
  <c r="F140" i="1"/>
  <c r="F147" i="1"/>
  <c r="F139" i="1"/>
  <c r="F146" i="1"/>
  <c r="F138" i="1"/>
  <c r="F145" i="1"/>
  <c r="F137" i="1"/>
  <c r="F144" i="1"/>
  <c r="C112" i="1"/>
  <c r="C111" i="1"/>
  <c r="C110" i="1"/>
  <c r="C109" i="1"/>
  <c r="C108" i="1"/>
  <c r="C182" i="1"/>
  <c r="C181" i="1"/>
  <c r="C180" i="1"/>
  <c r="C179" i="1"/>
  <c r="C107" i="1" s="1"/>
  <c r="C183" i="1"/>
  <c r="C175" i="1"/>
  <c r="C178" i="1"/>
  <c r="C106" i="1" s="1"/>
  <c r="C177" i="1"/>
  <c r="C105" i="1" s="1"/>
  <c r="C184" i="1"/>
  <c r="C176" i="1"/>
  <c r="C104" i="1" s="1"/>
  <c r="F228" i="1"/>
  <c r="F219" i="1"/>
  <c r="F227" i="1"/>
  <c r="F218" i="1"/>
  <c r="F223" i="1"/>
  <c r="F215" i="1"/>
  <c r="F222" i="1"/>
  <c r="F225" i="1"/>
  <c r="F221" i="1"/>
  <c r="F229" i="1"/>
  <c r="F220" i="1"/>
  <c r="F226" i="1"/>
  <c r="F217" i="1"/>
  <c r="F224" i="1"/>
  <c r="F216" i="1"/>
  <c r="F59" i="1"/>
  <c r="F72" i="1"/>
  <c r="F64" i="1"/>
  <c r="F62" i="1"/>
  <c r="F69" i="1"/>
  <c r="F71" i="1"/>
  <c r="F63" i="1"/>
  <c r="F70" i="1"/>
  <c r="F68" i="1"/>
  <c r="F60" i="1"/>
  <c r="F67" i="1"/>
  <c r="F66" i="1"/>
  <c r="F73" i="1"/>
  <c r="F65" i="1"/>
  <c r="F61" i="1"/>
  <c r="E122" i="1"/>
  <c r="E121" i="1"/>
  <c r="E128" i="1"/>
  <c r="E120" i="1"/>
  <c r="E127" i="1"/>
  <c r="E124" i="1"/>
  <c r="E126" i="1"/>
  <c r="E125" i="1"/>
  <c r="E123" i="1"/>
  <c r="E39" i="1"/>
  <c r="E38" i="1"/>
  <c r="E45" i="1"/>
  <c r="E37" i="1"/>
  <c r="E49" i="1"/>
  <c r="E41" i="1"/>
  <c r="E51" i="1"/>
  <c r="E44" i="1"/>
  <c r="E48" i="1"/>
  <c r="E50" i="1"/>
  <c r="E43" i="1"/>
  <c r="E42" i="1"/>
  <c r="E47" i="1"/>
  <c r="E40" i="1"/>
  <c r="E46" i="1"/>
  <c r="F92" i="1"/>
  <c r="F91" i="1"/>
  <c r="F83" i="1"/>
  <c r="F94" i="1"/>
  <c r="F90" i="1"/>
  <c r="F82" i="1"/>
  <c r="F95" i="1"/>
  <c r="F86" i="1"/>
  <c r="F89" i="1"/>
  <c r="F81" i="1"/>
  <c r="F87" i="1"/>
  <c r="F88" i="1"/>
  <c r="F93" i="1"/>
  <c r="F85" i="1"/>
  <c r="F84" i="1"/>
  <c r="W11" i="14"/>
  <c r="W13" i="14" s="1"/>
  <c r="V11" i="14"/>
  <c r="V13" i="14" s="1"/>
  <c r="U11" i="14"/>
  <c r="U13" i="14" s="1"/>
  <c r="T11" i="14"/>
  <c r="T13" i="14" s="1"/>
  <c r="S11" i="14"/>
  <c r="S13" i="14" s="1"/>
  <c r="R11" i="14"/>
  <c r="R13" i="14" s="1"/>
  <c r="Q11" i="14"/>
  <c r="Q13" i="14" s="1"/>
  <c r="P11" i="14"/>
  <c r="P13" i="14" s="1"/>
  <c r="O11" i="14"/>
  <c r="O13" i="14" s="1"/>
  <c r="N11" i="14"/>
  <c r="N13" i="14" s="1"/>
  <c r="M11" i="14"/>
  <c r="M13" i="14" s="1"/>
  <c r="L11" i="14"/>
  <c r="L13" i="14" s="1"/>
  <c r="K11" i="14"/>
  <c r="K13" i="14" s="1"/>
  <c r="J11" i="14"/>
  <c r="J13" i="14" s="1"/>
  <c r="I11" i="14"/>
  <c r="I13" i="14" s="1"/>
  <c r="H11" i="14"/>
  <c r="H13" i="14" s="1"/>
  <c r="G11" i="14"/>
  <c r="G13" i="14" s="1"/>
  <c r="F11" i="14"/>
  <c r="F13" i="14" s="1"/>
  <c r="E11" i="14"/>
  <c r="E13" i="14" s="1"/>
  <c r="S32" i="10"/>
  <c r="T32" i="10"/>
  <c r="U32" i="10"/>
  <c r="V32" i="10"/>
  <c r="W32" i="10"/>
  <c r="A188" i="1"/>
  <c r="E260" i="1" l="1"/>
  <c r="G16" i="15"/>
  <c r="R16" i="15"/>
  <c r="N16" i="15"/>
  <c r="E16" i="15"/>
  <c r="I16" i="15"/>
  <c r="V16" i="15"/>
  <c r="Q16" i="15"/>
  <c r="H16" i="15"/>
  <c r="P16" i="15"/>
  <c r="T16" i="15"/>
  <c r="V16" i="10"/>
  <c r="V36" i="10" s="1"/>
  <c r="K16" i="15"/>
  <c r="S16" i="15"/>
  <c r="U16" i="15"/>
  <c r="D16" i="15"/>
  <c r="L16" i="15"/>
  <c r="J16" i="15"/>
  <c r="T16" i="10"/>
  <c r="T36" i="10" s="1"/>
  <c r="M16" i="15"/>
  <c r="O16" i="15"/>
  <c r="F16" i="15"/>
  <c r="E259" i="1"/>
  <c r="E261" i="1"/>
  <c r="H21" i="1"/>
  <c r="E262" i="1"/>
  <c r="C103" i="1"/>
  <c r="H18" i="1"/>
  <c r="H19" i="1"/>
  <c r="H20" i="1"/>
  <c r="D26" i="1"/>
  <c r="E52" i="1"/>
  <c r="F96" i="1"/>
  <c r="F230" i="1"/>
  <c r="D22" i="1"/>
  <c r="F74" i="1"/>
  <c r="D23" i="1"/>
  <c r="E200" i="1"/>
  <c r="E207" i="1"/>
  <c r="E199" i="1"/>
  <c r="E206" i="1"/>
  <c r="E198" i="1"/>
  <c r="E203" i="1"/>
  <c r="E205" i="1"/>
  <c r="E197" i="1"/>
  <c r="E195" i="1"/>
  <c r="E202" i="1"/>
  <c r="E204" i="1"/>
  <c r="E196" i="1"/>
  <c r="E194" i="1"/>
  <c r="E201" i="1"/>
  <c r="E193" i="1"/>
  <c r="E192" i="1"/>
  <c r="D21" i="1"/>
  <c r="D17" i="1"/>
  <c r="D19" i="1"/>
  <c r="D18" i="1"/>
  <c r="C9" i="14"/>
  <c r="C8" i="14"/>
  <c r="H17" i="1" l="1"/>
  <c r="E258" i="1"/>
  <c r="D7" i="10" s="1"/>
  <c r="C7" i="10" s="1"/>
  <c r="C10" i="10"/>
  <c r="D20" i="1"/>
  <c r="D25" i="1"/>
  <c r="D24" i="1"/>
  <c r="E208" i="1"/>
  <c r="C10" i="14"/>
  <c r="D9" i="10" l="1"/>
  <c r="C9" i="10" s="1"/>
  <c r="D8" i="10"/>
  <c r="C8" i="10" s="1"/>
  <c r="D6" i="10"/>
  <c r="C6" i="10" s="1"/>
  <c r="E268" i="1"/>
  <c r="C245" i="1"/>
  <c r="R32" i="10" l="1"/>
  <c r="Q32" i="10"/>
  <c r="P32" i="10"/>
  <c r="O32" i="10"/>
  <c r="N32" i="10"/>
  <c r="M32" i="10"/>
  <c r="L32" i="10"/>
  <c r="K32" i="10"/>
  <c r="J32" i="10"/>
  <c r="I32" i="10"/>
  <c r="H32" i="10"/>
  <c r="G32" i="10"/>
  <c r="F32" i="10"/>
  <c r="E32" i="10"/>
  <c r="R16" i="10"/>
  <c r="P16" i="10"/>
  <c r="N16" i="10"/>
  <c r="L16" i="10"/>
  <c r="J16" i="10"/>
  <c r="H16" i="10"/>
  <c r="F16" i="10"/>
  <c r="R36" i="10" l="1"/>
  <c r="J36" i="10"/>
  <c r="F36" i="10"/>
  <c r="N36" i="10"/>
  <c r="L36" i="10"/>
  <c r="H36" i="10"/>
  <c r="P36" i="10"/>
  <c r="C6" i="14"/>
  <c r="D11" i="14" l="1"/>
  <c r="C11" i="14" l="1"/>
  <c r="B78" i="1"/>
  <c r="B34" i="1" l="1"/>
  <c r="B133" i="1"/>
  <c r="B157" i="1"/>
  <c r="B117" i="1"/>
  <c r="B100" i="1"/>
  <c r="B56" i="1"/>
  <c r="B172" i="1"/>
  <c r="B212" i="1"/>
  <c r="B189" i="1"/>
  <c r="I168" i="1" l="1"/>
  <c r="F153" i="1"/>
  <c r="E129" i="1"/>
  <c r="F265" i="1"/>
  <c r="F267" i="1"/>
  <c r="D29" i="10"/>
  <c r="C29" i="10" s="1"/>
  <c r="D27" i="10"/>
  <c r="C27" i="10" s="1"/>
  <c r="D22" i="10"/>
  <c r="C22" i="10" s="1"/>
  <c r="D28" i="10"/>
  <c r="C28" i="10" s="1"/>
  <c r="D31" i="10"/>
  <c r="C31" i="10" s="1"/>
  <c r="D23" i="10"/>
  <c r="C23" i="10" s="1"/>
  <c r="D26" i="10"/>
  <c r="C26" i="10" s="1"/>
  <c r="D30" i="10"/>
  <c r="C30" i="10" s="1"/>
  <c r="F264" i="1" l="1"/>
  <c r="C185" i="1"/>
  <c r="C113" i="1"/>
  <c r="F263" i="1"/>
  <c r="D25" i="10"/>
  <c r="C25" i="10" s="1"/>
  <c r="F261" i="1"/>
  <c r="F266" i="1"/>
  <c r="F262" i="1"/>
  <c r="C10" i="15" s="1"/>
  <c r="F258" i="1"/>
  <c r="F259" i="1"/>
  <c r="I18" i="15" l="1"/>
  <c r="K18" i="15"/>
  <c r="H18" i="15"/>
  <c r="T18" i="15"/>
  <c r="U18" i="15"/>
  <c r="N18" i="15"/>
  <c r="D18" i="15"/>
  <c r="V18" i="15"/>
  <c r="G18" i="15"/>
  <c r="R18" i="15"/>
  <c r="L18" i="15"/>
  <c r="J18" i="15"/>
  <c r="E18" i="15"/>
  <c r="M18" i="15"/>
  <c r="O18" i="15"/>
  <c r="P18" i="15"/>
  <c r="Q18" i="15"/>
  <c r="S18" i="15"/>
  <c r="F18" i="15"/>
  <c r="H27" i="1" l="1"/>
  <c r="D24" i="10"/>
  <c r="D27" i="1"/>
  <c r="D12" i="14" s="1"/>
  <c r="D32" i="10" l="1"/>
  <c r="C24" i="10"/>
  <c r="C32" i="10" s="1"/>
  <c r="C247" i="1"/>
  <c r="F260" i="1"/>
  <c r="C8" i="15" l="1"/>
  <c r="C6" i="15"/>
  <c r="C7" i="15"/>
  <c r="C9" i="15"/>
  <c r="W33" i="10"/>
  <c r="O33" i="10"/>
  <c r="G33" i="10"/>
  <c r="V33" i="10"/>
  <c r="N33" i="10"/>
  <c r="F33" i="10"/>
  <c r="U33" i="10"/>
  <c r="M33" i="10"/>
  <c r="E33" i="10"/>
  <c r="T33" i="10"/>
  <c r="L33" i="10"/>
  <c r="C33" i="10"/>
  <c r="S33" i="10"/>
  <c r="K33" i="10"/>
  <c r="R33" i="10"/>
  <c r="J33" i="10"/>
  <c r="H33" i="10"/>
  <c r="Q33" i="10"/>
  <c r="I33" i="10"/>
  <c r="P33" i="10"/>
  <c r="D33" i="10"/>
  <c r="C249" i="1"/>
  <c r="D245" i="1"/>
  <c r="D243" i="1"/>
  <c r="D242" i="1"/>
  <c r="D241" i="1"/>
  <c r="D244" i="1"/>
  <c r="D240" i="1"/>
  <c r="F268" i="1"/>
  <c r="C272" i="1" s="1"/>
  <c r="D16" i="10"/>
  <c r="D36" i="10" s="1"/>
  <c r="C12" i="14"/>
  <c r="C13" i="14" s="1"/>
  <c r="D13" i="14"/>
  <c r="C29" i="1" l="1"/>
  <c r="C16" i="15"/>
  <c r="C18" i="15" s="1"/>
  <c r="U16" i="10" l="1"/>
  <c r="U36" i="10" s="1"/>
  <c r="E16" i="10"/>
  <c r="E36" i="10" s="1"/>
  <c r="K16" i="10"/>
  <c r="M16" i="10"/>
  <c r="M36" i="10" s="1"/>
  <c r="W16" i="10"/>
  <c r="W36" i="10" s="1"/>
  <c r="I16" i="10"/>
  <c r="I36" i="10" s="1"/>
  <c r="O16" i="10"/>
  <c r="O36" i="10" s="1"/>
  <c r="S16" i="10"/>
  <c r="S36" i="10" s="1"/>
  <c r="G16" i="10"/>
  <c r="G36" i="10" s="1"/>
  <c r="Q16" i="10"/>
  <c r="Q36" i="10" s="1"/>
  <c r="C16" i="10" l="1"/>
  <c r="K17" i="10" s="1"/>
  <c r="K36" i="10"/>
  <c r="J17" i="10" l="1"/>
  <c r="W17" i="10"/>
  <c r="I17" i="10"/>
  <c r="C17" i="10"/>
  <c r="E17" i="10"/>
  <c r="M17" i="10"/>
  <c r="P17" i="10"/>
  <c r="S17" i="10"/>
  <c r="G17" i="10"/>
  <c r="V17" i="10"/>
  <c r="T17" i="10"/>
  <c r="H17" i="10"/>
  <c r="L17" i="10"/>
  <c r="Q17" i="10"/>
  <c r="D17" i="10"/>
  <c r="F17" i="10"/>
  <c r="O17" i="10"/>
  <c r="N17" i="10"/>
  <c r="C36" i="10"/>
  <c r="U17" i="10"/>
  <c r="R17" i="10"/>
</calcChain>
</file>

<file path=xl/sharedStrings.xml><?xml version="1.0" encoding="utf-8"?>
<sst xmlns="http://schemas.openxmlformats.org/spreadsheetml/2006/main" count="2250" uniqueCount="192">
  <si>
    <t>Instructie begrotingsformat EFRO-aanvraag 2021-2027</t>
  </si>
  <si>
    <t>Versie mei 2022</t>
  </si>
  <si>
    <t>Kostensoort</t>
  </si>
  <si>
    <t>Toelichting</t>
  </si>
  <si>
    <t>Loonkosten</t>
  </si>
  <si>
    <t>Uurtarief € 55</t>
  </si>
  <si>
    <t xml:space="preserve">Een vast uurtarief van € 55. De totale loonkosten per medewerker worden berekend door dit uurtarief te vermenigvuldigen met het aantal begrote projecturen. Het aantal  projecturen moet inzichtelijk kunnen worden gemaakt tijdens de projectperiode, aan de hand van een urenregistratie per medewerker. </t>
  </si>
  <si>
    <t>Maandbedrag € 7.800</t>
  </si>
  <si>
    <t>Een vast maandbedrag van € 7.800 voor een medewerker die de duur van een standaard werkweek aan het project werkt. Dit vaste bedrag kan naar rato van de ingezette uren per medewerker variëren. Het percentage van de beschikbare uren voor het project ten opzichte van een volledige werkweek wordt vastgelegd in een werkgeversdocument. Bij deze kostensoort geldt niet de verplichting om een afzonderlijke urenregistratie per medewerker bij te houden.</t>
  </si>
  <si>
    <t>IKS voor kennisinstellingen</t>
  </si>
  <si>
    <t>Integrale Kostensystematiek (IKS) is een manier om directe en indirecte kosten toe te rekenen aan kostendragers, zoals arbeidsuren of machine-uren. Deze kostensoort kan uitsluitend worden begroot door kennisinstellingen en de systematiek dient door RVO te zijn goedgekeurd. Deze kostensoort is zowel bij optie 1 als 3 toegestaan. Echter, bij optie 3 mogen voor geen enkele partner, dus ook niet voor de kennisinstelling, externe kosten begroot worden. De totale loonkosten per medewerker worden berekend door het tarief dat voortkomt uit de systematiek voor de medewerker/functiegroep te vermenigvuldigen met het aantal begrote projecturen. Het aantal  projecturen moet inzichtelijk kunnen worden gemaakt tijdens de projectperiode, aan de hand van eensluitende urenregistratie per medewerker. Een werkgeversverklaring volstaat voor deze kostensoort niet.</t>
  </si>
  <si>
    <t>Forfait 23% over overige directe kosten</t>
  </si>
  <si>
    <t>Een forfait voor de berekening van de loonkosten. Hierbij wordt 23% berekend over de begrote overige kosten. Bij deze kostensoort geldt niet de verplichting om een afzonderlijke urenregistratie per medewerker bij te houden. Let op: Deze variant kan alleen als deze door alle partners wordt gekozen! Een individuele keuze van één of enkele partners is niet mogelijk.</t>
  </si>
  <si>
    <t>Overige kosten</t>
  </si>
  <si>
    <t>Afschrijvingskosten</t>
  </si>
  <si>
    <t>Kosten van apparatuur, machines en uitrusting die al voor aanvang van de projectperiode in bezit zijn van een projectpartner. De kosten kunnen worden begroot, voor zover en zolang zij worden gebruikt voor het project. Wanneer deze apparatuur, machines en uitrusting niet tijdens hun volledige levensduur voor het project worden gebruikt, worden alleen de afschrijvingskosten overeenstemmend met de looptijd van het project berekend volgens algemeen erkende boekhoudkundige beginselen, als in aanmerking komende kosten beschouwd. Het moet gaan om activa waarover u economisch risico loopt (geen huur of operational lease).</t>
  </si>
  <si>
    <t>Bijdragen in natura</t>
  </si>
  <si>
    <t>Bijdrage in natura kent onderscheid tussen bijdrage in natura in de vorm van goederen, diensten en grond / onroerend goed. Goederen kunnen als bijdrage in natura in het project worden ingebracht, als hierover niet (meer) wordt afgeschreven. De waarde moet op onafhankelijke wijze worden bepaald. Daarnaast moet ook een toerekening plaatsvinden die gebaseerd is op het gebruik van de machine binnen het project ten opzichte van de werkelijke bezetting. Bij bijdrage in natura in de vorm van grond/onroerend goed gaat het om grond of onroerend goed dat al voor aanvang van de projectperiode in bezit is van een projectpartner en wordt ingebracht in het project. De waarde van de grond of het onroerend goed mag niet hoger zijn dan de normale marktwaarde. De waarde wordt objectief bepaald, bijvoorbeeld op basis van de WOZ-waarde op het moment van inbreng of op basis van een verklaring van een onafhankelijke en professionele deskundige. Als de gemeente grond inbrengt kan de waarde ook gebaseerd worden op een recent raadsbesluit waarin grondprijs vastgesteld is. Let op: de kosten van de ingebrachte grond (bebouwd of onbebouwd) die meer bedragen dan 10% van de totale subsidiabele uitgaven van het project, zijn niet subsidiabel. Let op: De betaalde overheidssteun aan een project dat bijdragen in natura bevat, mag aan het einde van het project namelijk niet hoger zijn dan de totale subsidiabele uitgaven exclusief de bijdragen in natura.</t>
  </si>
  <si>
    <t>Overige kosten derden</t>
  </si>
  <si>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</si>
  <si>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Forfait kleine uitgaven &lt; € 250 (1% Overige kosten derden)</t>
  </si>
  <si>
    <t>Over de begrote overige kosten derden wordt automatisch een forfait berekend van 1%, voor kleine uitgaven &lt; € 250. Dat betekent dat deze kleine uitgaven niet als losse declaraties kunnen worden begroot noch gedeclareerd.</t>
  </si>
  <si>
    <t>Combinatie loonkosten en overige kosten</t>
  </si>
  <si>
    <t>Uurtarief € 67</t>
  </si>
  <si>
    <t xml:space="preserve">Een vast uurtarief van € 67, waarin zowel loonkosten als overige kosten verdisconteerd zijn. Derhalve kunnen - bij gebruik van deze kostensoort - niet ook overige kosten los begroot worden. De totale loonkosten en overige kosten per medewerker worden berekend door dit uurtarief te vermenigvuldigen met het aantal begrote projecturen. Het aantal  projecturen moet inzichtelijk kunnen worden gemaakt tijdens de projectperiode, aan de hand van een urenregistratie per medewerker. </t>
  </si>
  <si>
    <t>Maandbedrag € 9.600</t>
  </si>
  <si>
    <t>Een vast maandbedrag van € 9.600 voor een medewerker die de duur van een standaard werkweek aan het project werkt. Dit vaste bedrag kan naar rato van de ingezette uren per medewerker variëren. Het percentage van de beschikbare uren voor het project ten opzichte van een volledige werkweek wordt vastgelegd in een werkgeversdocument. Bij deze kostensoort geldt niet de verplichting om een afzonderlijke urenregistratie per medewerker bij te houden.</t>
  </si>
  <si>
    <t>TOTALE BEGROTING</t>
  </si>
  <si>
    <t>LET OP: DIT TABBLAD WORDT AUTOMATISCH GEVULD. U HOEFT HIER NIETS IN TE VULLEN!</t>
  </si>
  <si>
    <t>Totale begroting</t>
  </si>
  <si>
    <t>Penvoerder</t>
  </si>
  <si>
    <t>Projectpartner 2</t>
  </si>
  <si>
    <t>Projectpartner 3</t>
  </si>
  <si>
    <t>Projectpartner 4</t>
  </si>
  <si>
    <t>Projectpartner 5</t>
  </si>
  <si>
    <t>Projectpartner 6</t>
  </si>
  <si>
    <t>Projectpartner 7</t>
  </si>
  <si>
    <t>Projectpartner 8</t>
  </si>
  <si>
    <t>Projectpartner 9</t>
  </si>
  <si>
    <t>Projectpartner 10</t>
  </si>
  <si>
    <t>Projectpartner 11</t>
  </si>
  <si>
    <t>Projectpartner 12</t>
  </si>
  <si>
    <t>Projectpartner 13</t>
  </si>
  <si>
    <t>Projectpartner 14</t>
  </si>
  <si>
    <t>Projectpartner 15</t>
  </si>
  <si>
    <t>Projectpartner 16</t>
  </si>
  <si>
    <t>Projectpartner 17</t>
  </si>
  <si>
    <t>Projectpartner 18</t>
  </si>
  <si>
    <t>Projectpartner 19</t>
  </si>
  <si>
    <t>Projectpartner 20</t>
  </si>
  <si>
    <t>Werkpakket</t>
  </si>
  <si>
    <t>Totaal</t>
  </si>
  <si>
    <t>% van totale kosten</t>
  </si>
  <si>
    <t>Forfait kleine uitgaven &lt; € 250 (1% kosten derden)</t>
  </si>
  <si>
    <t>Kostensoorten die niet van toepassing zijn op basis van de gekozen verantwoordingsoptie zijn per partner uitgegrijsd en bevatten geen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</si>
  <si>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</si>
  <si>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</si>
  <si>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TOTALE FINANCIERING</t>
  </si>
  <si>
    <t>Totale financiering</t>
  </si>
  <si>
    <t>Financier</t>
  </si>
  <si>
    <t>Gevraagde subsidie</t>
  </si>
  <si>
    <t>Eigen bijdrage publiek</t>
  </si>
  <si>
    <t>Eigen bijdrage privaat</t>
  </si>
  <si>
    <t>Overige publieke financiering</t>
  </si>
  <si>
    <t>Overige private financiering</t>
  </si>
  <si>
    <t>Totale kosten</t>
  </si>
  <si>
    <t>Sluitende financiering?</t>
  </si>
  <si>
    <t>STAATSSTEUNANALYSE</t>
  </si>
  <si>
    <t>Totale steunruimte</t>
  </si>
  <si>
    <t>Gevraagde / te ontvangen publieke steun *</t>
  </si>
  <si>
    <t>Passende staatssteunoplossing (indicatie)? **</t>
  </si>
  <si>
    <t xml:space="preserve">* De gevraagde / te ontvangen publieke steun bestaat uit de financieringsbronnen 'Gevraagde subsidie' en 'Overige publieke financiering'. </t>
  </si>
  <si>
    <t>** Een staatssteunoplossing is passend als de gevraagde / te ontvangen publieke steun niet hoger is dan de totale steunruimte.</t>
  </si>
  <si>
    <t>De door u opgegeven staatssteunoplossing wordt bij de beoordeling nader getoetst.</t>
  </si>
  <si>
    <t>Invoervelden</t>
  </si>
  <si>
    <t>Projectnaam:</t>
  </si>
  <si>
    <t>Selectievelden</t>
  </si>
  <si>
    <t>Doorrekenvelden</t>
  </si>
  <si>
    <t>Werkpakketnummer</t>
  </si>
  <si>
    <t>Werkpakketnaam</t>
  </si>
  <si>
    <t>Optie 1: Alle partners begroten de kostensoorten onder loonkosten en/of overige kosten als aparte kostensoorten</t>
  </si>
  <si>
    <t>Naam Penvoerder:</t>
  </si>
  <si>
    <t>Vestigingsplaats:</t>
  </si>
  <si>
    <t>KVK-nummer:</t>
  </si>
  <si>
    <t>Type organisatie:</t>
  </si>
  <si>
    <t>Besloten vennootschap</t>
  </si>
  <si>
    <t>Omvang organisatie:</t>
  </si>
  <si>
    <t>Middel</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</si>
  <si>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</si>
  <si>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Kostensoorten</t>
  </si>
  <si>
    <t>TOTAAL</t>
  </si>
  <si>
    <t>CHECK:</t>
  </si>
  <si>
    <t>Kostenbegroting invoertabellen</t>
  </si>
  <si>
    <t>Functie medewerker(s)</t>
  </si>
  <si>
    <t>Aantal uren totaal</t>
  </si>
  <si>
    <t>Aantal maanden inzet medewerker(s) totaal</t>
  </si>
  <si>
    <t>Percentage werkzaam voor project</t>
  </si>
  <si>
    <t>Functiegroep conform tarieventabel</t>
  </si>
  <si>
    <t>IKS-tarief</t>
  </si>
  <si>
    <t>Omschrijving kosten</t>
  </si>
  <si>
    <t>Bedrag</t>
  </si>
  <si>
    <t>Toelichting bijdrage in natura</t>
  </si>
  <si>
    <t>Eenheid/aantal</t>
  </si>
  <si>
    <t>Tarief/prijs</t>
  </si>
  <si>
    <t>Omschrijving investering</t>
  </si>
  <si>
    <t>Aanschafwaarde</t>
  </si>
  <si>
    <t>Restwaarde</t>
  </si>
  <si>
    <t>Afschrijvingstermijn in maanden</t>
  </si>
  <si>
    <t>Aantal maanden gebruik binnen de projectperiode</t>
  </si>
  <si>
    <t>% toerekening aan project</t>
  </si>
  <si>
    <t>1 - a</t>
  </si>
  <si>
    <t>FINANCIERING</t>
  </si>
  <si>
    <t>Financiering</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</si>
  <si>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</si>
  <si>
    <t>Toelichting (optioneel)</t>
  </si>
  <si>
    <t>Financiering gelijk aan kosten?</t>
  </si>
  <si>
    <t>STAATSSTEUN</t>
  </si>
  <si>
    <t>Staatssteunanalyse</t>
  </si>
  <si>
    <r>
      <t xml:space="preserve">Elke aanvrager dient een staatssteunanalyse in te vullen. Hiermee toont u aan dat de gevraagde subsidie (eventueel aangevuld met overige publieke financiering) past binnen de steunruimte die voor u geldt. De steunruimte kan per werkpakket verschillen, vandaar dat u de staatssteunanalyse op niveau van werkpakket in dient te vullen. Het subsidiepercentage is afhankelijk van de staatssteungrondslag. Dit percentage wordt vermenigvuldigd met de begrote kosten om de steunruimte te berekenen.
</t>
    </r>
    <r>
      <rPr>
        <u/>
        <sz val="10"/>
        <color theme="1" tint="0.249977111117893"/>
        <rFont val="Trebuchet MS"/>
        <family val="2"/>
      </rPr>
      <t>Let op</t>
    </r>
    <r>
      <rPr>
        <sz val="10"/>
        <color theme="1" tint="0.249977111117893"/>
        <rFont val="Trebuchet MS"/>
        <family val="2"/>
      </rPr>
      <t xml:space="preserve">: de staatssteunoplossing dient passend te zijn. Een staatssteunoplossing is passend als de gevraagde / te ontvangen publieke steun (gevraagde subsidie en overige publieke financiering) niet hoger is dan de totale steunruimte.
</t>
    </r>
  </si>
  <si>
    <t>Type staatssteungrondslag</t>
  </si>
  <si>
    <t>Steunpercentage</t>
  </si>
  <si>
    <t>Steunruimte</t>
  </si>
  <si>
    <t>Gevraagde publieke steun</t>
  </si>
  <si>
    <t>Passende staatssteunoplossing?</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</si>
  <si>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</si>
  <si>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</si>
  <si>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</si>
  <si>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</si>
  <si>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</si>
  <si>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</si>
  <si>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</si>
  <si>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</si>
  <si>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</si>
  <si>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</si>
  <si>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</si>
  <si>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</si>
  <si>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</si>
  <si>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</si>
  <si>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</si>
  <si>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</si>
  <si>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</si>
  <si>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</si>
  <si>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</si>
  <si>
    <t>Type organisatie</t>
  </si>
  <si>
    <t>Omvang organisatie</t>
  </si>
  <si>
    <t>Staatssteunartikel</t>
  </si>
  <si>
    <t>Volgorde</t>
  </si>
  <si>
    <t>Optie 1</t>
  </si>
  <si>
    <t>Optie 1K</t>
  </si>
  <si>
    <t>Optie 2</t>
  </si>
  <si>
    <t>Optie 2K</t>
  </si>
  <si>
    <t>Optie 3</t>
  </si>
  <si>
    <t>Optie 3K</t>
  </si>
  <si>
    <t>Keuzeopties</t>
  </si>
  <si>
    <t>Consequentie</t>
  </si>
  <si>
    <t>Optie</t>
  </si>
  <si>
    <t>Nummer en naam werkpakket</t>
  </si>
  <si>
    <t>Micro</t>
  </si>
  <si>
    <t>Artikel 25, 2e lid, onder b</t>
  </si>
  <si>
    <t>Toelichting: Geen bijzonderheden</t>
  </si>
  <si>
    <t>Commanditair vennootschap (CV)</t>
  </si>
  <si>
    <t>Klein</t>
  </si>
  <si>
    <t>Artikel 25, 2e lid, onder c</t>
  </si>
  <si>
    <t>Optie 2: Alle partners begroten de loonkosten als forfait van 23% over de overige directe kosten</t>
  </si>
  <si>
    <t>Coöperatie en onderlinge waarborgmaatschappij</t>
  </si>
  <si>
    <t>Artikel 25, 2e lid, onder d</t>
  </si>
  <si>
    <t>Toelichting: Deze kostensoort is alleen te hanteren voor kennisinstellingen.</t>
  </si>
  <si>
    <t>Optie 3: Alle partners begroten alle projectkosten via een all-in uurtarief of maandbedrag</t>
  </si>
  <si>
    <t>Eenmanszaak</t>
  </si>
  <si>
    <t>Groot</t>
  </si>
  <si>
    <t>Andere vrijstelling (licht toe)</t>
  </si>
  <si>
    <t>Toelichting: Het forfait wordt automatisch per werkpakket berekend op basis van de overige directe kosten. U hoeft deze tabel daarmee niet zelf in te vullen.</t>
  </si>
  <si>
    <t>Europees economisch samenwerkingsverband (EESV)</t>
  </si>
  <si>
    <t>Niet van toepassing</t>
  </si>
  <si>
    <t>Toelichting: Geen bijzonderheden.</t>
  </si>
  <si>
    <t>Europese coöperatieve vennootschap (SCE)</t>
  </si>
  <si>
    <t>Europese naamloze vennootschap (SE)</t>
  </si>
  <si>
    <t>Gemeente</t>
  </si>
  <si>
    <t>Toelichting: Dit forfait wordt automatisch berekend over de begrote 'Overige kosten derden'. U hoeft deze tabel daarmee niet zelf in te vullen.</t>
  </si>
  <si>
    <t>Kennisinstelling</t>
  </si>
  <si>
    <t>Kerkgenootschap</t>
  </si>
  <si>
    <t>Maatschap</t>
  </si>
  <si>
    <t>nvt</t>
  </si>
  <si>
    <r>
      <t xml:space="preserve">Op basis van de gekozen keuzeoptie kunt u deze kostensoort </t>
    </r>
    <r>
      <rPr>
        <u/>
        <sz val="11"/>
        <color theme="1"/>
        <rFont val="Calibri"/>
        <family val="2"/>
        <scheme val="minor"/>
      </rPr>
      <t>niet</t>
    </r>
    <r>
      <rPr>
        <sz val="11"/>
        <color theme="1"/>
        <rFont val="Calibri"/>
        <family val="2"/>
        <scheme val="minor"/>
      </rPr>
      <t xml:space="preserve"> hanteren. </t>
    </r>
  </si>
  <si>
    <t>Naamloze vennootschap (NV)</t>
  </si>
  <si>
    <t>Provincie</t>
  </si>
  <si>
    <t>Stichting</t>
  </si>
  <si>
    <t>Vennootschap onder firma (VOF)</t>
  </si>
  <si>
    <t>Vereniging</t>
  </si>
  <si>
    <t>Waterschap</t>
  </si>
  <si>
    <t>Overige private organisatie</t>
  </si>
  <si>
    <t>Overige publieke 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</si>
</sst>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u/>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sz val="14"/>
      <name val="Trebuchet MS"/>
      <family val="2"/>
    </font>
    <font>
      <sz val="11"/>
      <color theme="0"/>
      <name val="Calibri"/>
      <family val="2"/>
      <scheme val="minor"/>
    </font>
    <font>
      <b/>
      <sz val="10"/>
      <color theme="0"/>
      <name val="Trebuchet MS"/>
      <family val="2"/>
    </font>
    <font>
      <u/>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77111117893"/>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77111117893"/>
      <name val="Trebuchet MS"/>
      <family val="2"/>
    </font>
    <font>
      <b/>
      <sz val="18"/>
      <color theme="1"/>
      <name val="Trebuchet MS"/>
      <family val="2"/>
    </font>
    <font>
      <i/>
      <sz val="12"/>
      <color theme="1"/>
      <name val="Calibri"/>
      <family val="2"/>
      <scheme val="minor"/>
    </font>
    <font>
      <i/>
      <sz val="11"/>
      <color theme="1" tint="0.249977111117893"/>
      <name val="Calibri"/>
      <family val="2"/>
      <scheme val="minor"/>
    </font>
    <font>
      <b/>
      <sz val="11"/>
      <color theme="0"/>
      <name val="Calibri"/>
      <family val="2"/>
      <scheme val="minor"/>
    </font>
    <font>
      <b/>
      <sz val="14"/>
      <color theme="0"/>
      <name val="Calibri"/>
      <family val="2"/>
      <scheme val="minor"/>
    </font>
    <font>
      <sz val="14"/>
      <color theme="0"/>
      <name val="Trebuchet MS"/>
      <family val="2"/>
    </font>
    <font>
      <sz val="12"/>
      <color theme="0"/>
      <name val="Calibri"/>
      <family val="2"/>
      <scheme val="minor"/>
    </font>
    <font>
      <u/>
      <sz val="10"/>
      <color theme="1" tint="0.249977111117893"/>
      <name val="Trebuchet MS"/>
      <family val="2"/>
    </font>
    <font>
      <b/>
      <sz val="16"/>
      <color theme="1"/>
      <name val="Trebuchet MS"/>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9" tint="-0.249977111117893"/>
        <bgColor theme="9"/>
      </patternFill>
    </fill>
    <fill>
      <patternFill patternType="solid">
        <fgColor theme="9" tint="-0.249977111117893"/>
        <bgColor indexed="64"/>
      </patternFill>
    </fill>
    <fill>
      <patternFill patternType="solid">
        <fgColor theme="9" tint="-0.249977111117893"/>
        <bgColor theme="9" tint="0.79998168889431442"/>
      </patternFill>
    </fill>
    <fill>
      <patternFill patternType="solid">
        <fgColor theme="9" tint="0.39997558519241921"/>
        <bgColor theme="9" tint="0.79998168889431442"/>
      </patternFill>
    </fill>
    <fill>
      <patternFill patternType="solid">
        <fgColor theme="0" tint="-0.14999847407452621"/>
        <bgColor indexed="64"/>
      </patternFill>
    </fill>
    <fill>
      <patternFill patternType="solid">
        <fgColor theme="8" tint="0.79998168889431442"/>
        <bgColor indexed="64"/>
      </patternFill>
    </fill>
  </fills>
  <borders count="45">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right/>
      <top style="thick">
        <color theme="0"/>
      </top>
      <bottom/>
      <diagonal/>
    </border>
    <border>
      <left style="thin">
        <color theme="0"/>
      </left>
      <right/>
      <top style="thin">
        <color theme="0"/>
      </top>
      <bottom style="double">
        <color theme="0"/>
      </bottom>
      <diagonal/>
    </border>
    <border>
      <left/>
      <right/>
      <top style="double">
        <color theme="0"/>
      </top>
      <bottom/>
      <diagonal/>
    </border>
    <border>
      <left/>
      <right/>
      <top style="thin">
        <color theme="0"/>
      </top>
      <bottom style="double">
        <color theme="0"/>
      </bottom>
      <diagonal/>
    </border>
    <border>
      <left style="thin">
        <color theme="0"/>
      </left>
      <right style="thin">
        <color theme="0"/>
      </right>
      <top style="thin">
        <color theme="0"/>
      </top>
      <bottom style="double">
        <color theme="0"/>
      </bottom>
      <diagonal/>
    </border>
    <border>
      <left/>
      <right style="thin">
        <color theme="0"/>
      </right>
      <top style="thin">
        <color theme="0"/>
      </top>
      <bottom style="double">
        <color theme="0"/>
      </bottom>
      <diagonal/>
    </border>
    <border>
      <left/>
      <right style="thin">
        <color theme="0"/>
      </right>
      <top style="thick">
        <color theme="0"/>
      </top>
      <bottom style="double">
        <color theme="0"/>
      </bottom>
      <diagonal/>
    </border>
    <border>
      <left/>
      <right/>
      <top style="thick">
        <color theme="0"/>
      </top>
      <bottom style="double">
        <color theme="0"/>
      </bottom>
      <diagonal/>
    </border>
    <border>
      <left style="thin">
        <color theme="0"/>
      </left>
      <right style="thin">
        <color theme="0"/>
      </right>
      <top style="thick">
        <color theme="0"/>
      </top>
      <bottom style="double">
        <color theme="0"/>
      </bottom>
      <diagonal/>
    </border>
    <border>
      <left/>
      <right/>
      <top style="double">
        <color theme="0"/>
      </top>
      <bottom style="thick">
        <color theme="0"/>
      </bottom>
      <diagonal/>
    </border>
    <border>
      <left/>
      <right style="thin">
        <color theme="0"/>
      </right>
      <top style="double">
        <color theme="0"/>
      </top>
      <bottom style="thick">
        <color theme="0"/>
      </bottom>
      <diagonal/>
    </border>
    <border>
      <left/>
      <right/>
      <top/>
      <bottom style="thin">
        <color theme="0"/>
      </bottom>
      <diagonal/>
    </border>
    <border>
      <left style="thin">
        <color theme="0"/>
      </left>
      <right/>
      <top/>
      <bottom style="thin">
        <color theme="0"/>
      </bottom>
      <diagonal/>
    </border>
    <border>
      <left/>
      <right/>
      <top/>
      <bottom style="thick">
        <color rgb="FFF8F8F8"/>
      </bottom>
      <diagonal/>
    </border>
    <border>
      <left style="thin">
        <color theme="0"/>
      </left>
      <right/>
      <top/>
      <bottom style="thick">
        <color rgb="FFF8F8F8"/>
      </bottom>
      <diagonal/>
    </border>
    <border>
      <left/>
      <right style="thin">
        <color theme="0" tint="-4.9989318521683403E-2"/>
      </right>
      <top style="thick">
        <color theme="0"/>
      </top>
      <bottom style="thin">
        <color theme="0"/>
      </bottom>
      <diagonal/>
    </border>
    <border>
      <left/>
      <right style="thin">
        <color theme="0" tint="-4.9989318521683403E-2"/>
      </right>
      <top style="thin">
        <color theme="0"/>
      </top>
      <bottom style="thin">
        <color theme="0"/>
      </bottom>
      <diagonal/>
    </border>
    <border>
      <left/>
      <right style="thin">
        <color theme="0" tint="-4.9989318521683403E-2"/>
      </right>
      <top style="thin">
        <color theme="0"/>
      </top>
      <bottom style="double">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266">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8" fillId="0" borderId="0" xfId="0" applyFont="1"/>
    <xf numFmtId="44" fontId="8" fillId="0" borderId="0" xfId="0" applyNumberFormat="1" applyFont="1"/>
    <xf numFmtId="0" fontId="3" fillId="2" borderId="0" xfId="0" applyFont="1" applyFill="1"/>
    <xf numFmtId="10" fontId="0" fillId="0" borderId="0" xfId="0" applyNumberFormat="1"/>
    <xf numFmtId="44" fontId="13" fillId="0" borderId="0" xfId="0" applyNumberFormat="1" applyFont="1"/>
    <xf numFmtId="0" fontId="11" fillId="0" borderId="0" xfId="0" applyFont="1"/>
    <xf numFmtId="0" fontId="3" fillId="0" borderId="0" xfId="3" applyFont="1"/>
    <xf numFmtId="44" fontId="3" fillId="0" borderId="0" xfId="3" applyNumberFormat="1" applyFont="1"/>
    <xf numFmtId="44" fontId="5" fillId="7" borderId="12" xfId="0" applyNumberFormat="1" applyFont="1" applyFill="1" applyBorder="1"/>
    <xf numFmtId="44" fontId="5" fillId="7" borderId="11" xfId="0" applyNumberFormat="1" applyFont="1" applyFill="1" applyBorder="1"/>
    <xf numFmtId="0" fontId="15" fillId="0" borderId="0" xfId="3" applyFont="1"/>
    <xf numFmtId="10" fontId="15" fillId="0" borderId="0" xfId="3" applyNumberFormat="1" applyFont="1"/>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7" xfId="0" applyFont="1" applyBorder="1" applyAlignment="1">
      <alignment horizontal="left" vertical="top" wrapText="1"/>
    </xf>
    <xf numFmtId="0" fontId="32" fillId="0" borderId="0" xfId="3" applyFont="1" applyAlignment="1">
      <alignment vertical="center" wrapText="1"/>
    </xf>
    <xf numFmtId="0" fontId="30" fillId="0" borderId="0" xfId="0" applyFont="1" applyAlignment="1">
      <alignment horizontal="left" vertical="top" wrapText="1"/>
    </xf>
    <xf numFmtId="0" fontId="4" fillId="0" borderId="17" xfId="0" applyFont="1" applyBorder="1"/>
    <xf numFmtId="0" fontId="3" fillId="0" borderId="17" xfId="0" applyFont="1" applyBorder="1"/>
    <xf numFmtId="44" fontId="3" fillId="0" borderId="17" xfId="0" applyNumberFormat="1" applyFont="1" applyBorder="1"/>
    <xf numFmtId="44" fontId="0" fillId="0" borderId="17" xfId="0" applyNumberFormat="1" applyBorder="1"/>
    <xf numFmtId="0" fontId="8" fillId="0" borderId="17" xfId="0" applyFont="1" applyBorder="1"/>
    <xf numFmtId="44" fontId="8" fillId="0" borderId="17" xfId="0" applyNumberFormat="1" applyFont="1" applyBorder="1"/>
    <xf numFmtId="0" fontId="0" fillId="0" borderId="17" xfId="0" applyBorder="1"/>
    <xf numFmtId="0" fontId="36" fillId="0" borderId="0" xfId="0" applyFont="1"/>
    <xf numFmtId="0" fontId="2" fillId="4" borderId="0" xfId="0" applyFont="1" applyFill="1"/>
    <xf numFmtId="0" fontId="36" fillId="0" borderId="0" xfId="0" quotePrefix="1" applyFont="1"/>
    <xf numFmtId="0" fontId="36" fillId="0" borderId="0" xfId="0" applyFont="1" applyAlignment="1">
      <alignment horizontal="left" indent="2"/>
    </xf>
    <xf numFmtId="0" fontId="24" fillId="8" borderId="0" xfId="0" applyFont="1" applyFill="1"/>
    <xf numFmtId="0" fontId="13" fillId="8" borderId="9" xfId="0" applyFont="1" applyFill="1" applyBorder="1"/>
    <xf numFmtId="0" fontId="13" fillId="8" borderId="10" xfId="0" applyFont="1" applyFill="1" applyBorder="1" applyAlignment="1">
      <alignment wrapText="1"/>
    </xf>
    <xf numFmtId="0" fontId="3" fillId="3" borderId="0" xfId="0" applyFont="1" applyFill="1" applyAlignment="1">
      <alignment horizontal="left" vertical="center"/>
    </xf>
    <xf numFmtId="0" fontId="3" fillId="6" borderId="0" xfId="0" applyFont="1" applyFill="1" applyAlignment="1">
      <alignment horizontal="left" vertical="center"/>
    </xf>
    <xf numFmtId="0" fontId="24" fillId="8" borderId="9" xfId="0" applyFont="1" applyFill="1" applyBorder="1" applyAlignment="1">
      <alignment wrapText="1"/>
    </xf>
    <xf numFmtId="0" fontId="13" fillId="8" borderId="9" xfId="0" applyFont="1" applyFill="1" applyBorder="1" applyAlignment="1">
      <alignment wrapText="1"/>
    </xf>
    <xf numFmtId="0" fontId="13" fillId="10" borderId="12" xfId="0" applyFont="1" applyFill="1" applyBorder="1"/>
    <xf numFmtId="0" fontId="13" fillId="10" borderId="31" xfId="0" applyFont="1" applyFill="1" applyBorder="1"/>
    <xf numFmtId="44" fontId="5" fillId="7" borderId="31" xfId="0" applyNumberFormat="1" applyFont="1" applyFill="1" applyBorder="1"/>
    <xf numFmtId="165" fontId="38" fillId="9" borderId="4" xfId="0" applyNumberFormat="1" applyFont="1" applyFill="1" applyBorder="1" applyAlignment="1">
      <alignment vertical="top"/>
    </xf>
    <xf numFmtId="0" fontId="39" fillId="9" borderId="5" xfId="0" applyFont="1" applyFill="1" applyBorder="1"/>
    <xf numFmtId="165" fontId="38" fillId="9" borderId="6" xfId="0" applyNumberFormat="1" applyFont="1" applyFill="1" applyBorder="1" applyAlignment="1">
      <alignment vertical="top"/>
    </xf>
    <xf numFmtId="165" fontId="40" fillId="9" borderId="0" xfId="0" applyNumberFormat="1" applyFont="1" applyFill="1" applyAlignment="1">
      <alignment vertical="center"/>
    </xf>
    <xf numFmtId="0" fontId="40" fillId="9" borderId="0" xfId="0" applyFont="1" applyFill="1" applyAlignment="1">
      <alignment horizontal="left"/>
    </xf>
    <xf numFmtId="0" fontId="40" fillId="9" borderId="17" xfId="0" applyFont="1" applyFill="1" applyBorder="1" applyAlignment="1">
      <alignment horizontal="left"/>
    </xf>
    <xf numFmtId="0" fontId="38" fillId="9" borderId="2" xfId="0" applyFont="1" applyFill="1" applyBorder="1"/>
    <xf numFmtId="0" fontId="38" fillId="9" borderId="1" xfId="0" applyFont="1" applyFill="1" applyBorder="1" applyAlignment="1">
      <alignment horizontal="left"/>
    </xf>
    <xf numFmtId="0" fontId="3" fillId="0" borderId="0" xfId="0" applyFont="1" applyAlignment="1">
      <alignment horizontal="left" vertical="center"/>
    </xf>
    <xf numFmtId="0" fontId="9" fillId="9" borderId="0" xfId="0" applyFont="1" applyFill="1" applyAlignment="1">
      <alignment horizontal="left" vertical="center"/>
    </xf>
    <xf numFmtId="0" fontId="13" fillId="9" borderId="0" xfId="0" applyFont="1" applyFill="1"/>
    <xf numFmtId="0" fontId="13" fillId="9" borderId="15" xfId="0" applyFont="1" applyFill="1" applyBorder="1" applyAlignment="1">
      <alignment wrapText="1"/>
    </xf>
    <xf numFmtId="0" fontId="13" fillId="9" borderId="15" xfId="0" applyFont="1" applyFill="1" applyBorder="1"/>
    <xf numFmtId="44" fontId="5" fillId="7" borderId="32" xfId="0" applyNumberFormat="1" applyFont="1" applyFill="1" applyBorder="1"/>
    <xf numFmtId="0" fontId="5" fillId="7" borderId="34" xfId="0" applyFont="1" applyFill="1" applyBorder="1"/>
    <xf numFmtId="44" fontId="5" fillId="7" borderId="35" xfId="0" applyNumberFormat="1" applyFont="1" applyFill="1" applyBorder="1"/>
    <xf numFmtId="0" fontId="13" fillId="9" borderId="29" xfId="0" applyFont="1" applyFill="1" applyBorder="1"/>
    <xf numFmtId="0" fontId="13" fillId="8" borderId="36" xfId="0" applyFont="1" applyFill="1" applyBorder="1"/>
    <xf numFmtId="0" fontId="37" fillId="9" borderId="29" xfId="0" applyFont="1" applyFill="1" applyBorder="1"/>
    <xf numFmtId="0" fontId="37" fillId="9" borderId="29" xfId="0" applyFont="1" applyFill="1" applyBorder="1" applyAlignment="1">
      <alignment horizontal="center"/>
    </xf>
    <xf numFmtId="0" fontId="13" fillId="8" borderId="21" xfId="0" applyFont="1" applyFill="1" applyBorder="1"/>
    <xf numFmtId="0" fontId="13" fillId="8" borderId="37" xfId="0" applyFont="1" applyFill="1" applyBorder="1"/>
    <xf numFmtId="0" fontId="20" fillId="12" borderId="0" xfId="0" applyFont="1" applyFill="1"/>
    <xf numFmtId="0" fontId="20" fillId="12" borderId="0" xfId="0" applyFont="1" applyFill="1" applyAlignment="1">
      <alignment horizontal="left"/>
    </xf>
    <xf numFmtId="44" fontId="21" fillId="12" borderId="0" xfId="0" applyNumberFormat="1" applyFont="1" applyFill="1" applyAlignment="1">
      <alignment vertical="center"/>
    </xf>
    <xf numFmtId="0" fontId="0" fillId="12" borderId="0" xfId="0" applyFill="1"/>
    <xf numFmtId="0" fontId="30" fillId="12" borderId="17" xfId="0" applyFont="1" applyFill="1" applyBorder="1" applyAlignment="1">
      <alignment horizontal="right" vertical="top" wrapText="1"/>
    </xf>
    <xf numFmtId="0" fontId="19" fillId="12" borderId="0" xfId="0" applyFont="1" applyFill="1" applyAlignment="1">
      <alignment horizontal="left" vertical="top" wrapText="1"/>
    </xf>
    <xf numFmtId="0" fontId="11" fillId="12" borderId="0" xfId="0" applyFont="1" applyFill="1"/>
    <xf numFmtId="0" fontId="5" fillId="12" borderId="0" xfId="0" applyFont="1" applyFill="1"/>
    <xf numFmtId="0" fontId="18" fillId="3" borderId="0" xfId="0" applyFont="1" applyFill="1" applyProtection="1">
      <protection locked="0"/>
    </xf>
    <xf numFmtId="49" fontId="18" fillId="3" borderId="0" xfId="0" applyNumberFormat="1" applyFont="1" applyFill="1" applyProtection="1">
      <protection locked="0"/>
    </xf>
    <xf numFmtId="0" fontId="18" fillId="6" borderId="0" xfId="0" applyFont="1" applyFill="1" applyProtection="1">
      <protection locked="0"/>
    </xf>
    <xf numFmtId="0" fontId="5" fillId="6" borderId="14" xfId="0" applyFont="1" applyFill="1" applyBorder="1" applyProtection="1">
      <protection locked="0"/>
    </xf>
    <xf numFmtId="0" fontId="5" fillId="7" borderId="25" xfId="0" applyFont="1" applyFill="1" applyBorder="1" applyProtection="1">
      <protection locked="0"/>
    </xf>
    <xf numFmtId="0" fontId="3" fillId="6" borderId="14" xfId="0" applyFont="1" applyFill="1" applyBorder="1" applyProtection="1">
      <protection locked="0"/>
    </xf>
    <xf numFmtId="44" fontId="3" fillId="7" borderId="25" xfId="1" applyFont="1" applyFill="1" applyBorder="1" applyProtection="1">
      <protection locked="0"/>
    </xf>
    <xf numFmtId="44" fontId="5" fillId="7" borderId="25" xfId="0" applyNumberFormat="1" applyFont="1" applyFill="1" applyBorder="1" applyProtection="1">
      <protection locked="0"/>
    </xf>
    <xf numFmtId="0" fontId="3" fillId="7" borderId="25"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5" fillId="7" borderId="25" xfId="0" applyFont="1" applyFill="1" applyBorder="1" applyAlignment="1" applyProtection="1">
      <alignment wrapText="1"/>
      <protection locked="0"/>
    </xf>
    <xf numFmtId="44" fontId="5" fillId="7" borderId="25" xfId="1" applyFont="1" applyFill="1" applyBorder="1" applyProtection="1">
      <protection locked="0"/>
    </xf>
    <xf numFmtId="44" fontId="5" fillId="7" borderId="12" xfId="0" applyNumberFormat="1" applyFont="1" applyFill="1" applyBorder="1" applyProtection="1">
      <protection locked="0"/>
    </xf>
    <xf numFmtId="44" fontId="5" fillId="7" borderId="31" xfId="0" applyNumberFormat="1" applyFont="1" applyFill="1" applyBorder="1" applyProtection="1">
      <protection locked="0"/>
    </xf>
    <xf numFmtId="0" fontId="5" fillId="7" borderId="22" xfId="0" applyFont="1" applyFill="1" applyBorder="1" applyProtection="1">
      <protection locked="0"/>
    </xf>
    <xf numFmtId="0" fontId="5" fillId="7" borderId="23" xfId="0" applyFont="1" applyFill="1" applyBorder="1" applyProtection="1">
      <protection locked="0"/>
    </xf>
    <xf numFmtId="0" fontId="5" fillId="7" borderId="24" xfId="0" applyFont="1" applyFill="1" applyBorder="1" applyProtection="1">
      <protection locked="0"/>
    </xf>
    <xf numFmtId="0" fontId="5" fillId="7" borderId="20" xfId="0" applyFont="1" applyFill="1" applyBorder="1" applyProtection="1">
      <protection locked="0"/>
    </xf>
    <xf numFmtId="0" fontId="5" fillId="7" borderId="13" xfId="0" applyFont="1" applyFill="1" applyBorder="1" applyProtection="1">
      <protection locked="0"/>
    </xf>
    <xf numFmtId="0" fontId="5" fillId="7" borderId="11" xfId="0" applyFont="1" applyFill="1" applyBorder="1" applyProtection="1">
      <protection locked="0"/>
    </xf>
    <xf numFmtId="0" fontId="5" fillId="7" borderId="28" xfId="0" applyFont="1" applyFill="1" applyBorder="1" applyProtection="1">
      <protection locked="0"/>
    </xf>
    <xf numFmtId="0" fontId="5" fillId="7" borderId="30" xfId="0" applyFont="1" applyFill="1" applyBorder="1" applyProtection="1">
      <protection locked="0"/>
    </xf>
    <xf numFmtId="0" fontId="5" fillId="7" borderId="32" xfId="0" applyFont="1" applyFill="1" applyBorder="1" applyProtection="1">
      <protection locked="0"/>
    </xf>
    <xf numFmtId="44" fontId="0" fillId="6" borderId="25" xfId="0" applyNumberFormat="1" applyFill="1" applyBorder="1" applyProtection="1">
      <protection locked="0"/>
    </xf>
    <xf numFmtId="0" fontId="0" fillId="7" borderId="14" xfId="0" applyFill="1" applyBorder="1" applyAlignment="1" applyProtection="1">
      <alignment horizontal="center"/>
      <protection locked="0"/>
    </xf>
    <xf numFmtId="0" fontId="3" fillId="2" borderId="0" xfId="3" applyFont="1" applyFill="1"/>
    <xf numFmtId="0" fontId="8" fillId="0" borderId="0" xfId="3" applyFont="1" applyAlignment="1">
      <alignment wrapText="1"/>
    </xf>
    <xf numFmtId="0" fontId="17" fillId="0" borderId="0" xfId="3" applyFont="1" applyAlignment="1">
      <alignment vertical="center"/>
    </xf>
    <xf numFmtId="0" fontId="12" fillId="0" borderId="0" xfId="0" applyFont="1" applyProtection="1">
      <protection locked="0"/>
    </xf>
    <xf numFmtId="0" fontId="0" fillId="0" borderId="0" xfId="0" applyProtection="1">
      <protection locked="0"/>
    </xf>
    <xf numFmtId="0" fontId="3" fillId="0" borderId="0" xfId="3" applyFont="1" applyProtection="1">
      <protection locked="0"/>
    </xf>
    <xf numFmtId="44" fontId="3" fillId="0" borderId="0" xfId="3" applyNumberFormat="1" applyFont="1" applyProtection="1">
      <protection locked="0"/>
    </xf>
    <xf numFmtId="0" fontId="5" fillId="7" borderId="24" xfId="0" applyFont="1" applyFill="1" applyBorder="1"/>
    <xf numFmtId="0" fontId="5" fillId="7" borderId="11" xfId="0" applyFont="1" applyFill="1" applyBorder="1"/>
    <xf numFmtId="0" fontId="5" fillId="7" borderId="32" xfId="0" applyFont="1" applyFill="1" applyBorder="1"/>
    <xf numFmtId="0" fontId="5" fillId="7" borderId="33" xfId="0" applyFont="1" applyFill="1" applyBorder="1"/>
    <xf numFmtId="0" fontId="42" fillId="0" borderId="0" xfId="0" applyFont="1"/>
    <xf numFmtId="0" fontId="13" fillId="9" borderId="9" xfId="3" applyFont="1" applyFill="1" applyBorder="1"/>
    <xf numFmtId="1" fontId="3" fillId="7" borderId="11" xfId="3" applyNumberFormat="1" applyFont="1" applyFill="1" applyBorder="1" applyAlignment="1">
      <alignment horizontal="left" vertical="top" wrapText="1" indent="1"/>
    </xf>
    <xf numFmtId="0" fontId="3" fillId="7" borderId="20" xfId="3" applyFont="1" applyFill="1" applyBorder="1" applyAlignment="1">
      <alignment horizontal="left" vertical="top" wrapText="1"/>
    </xf>
    <xf numFmtId="0" fontId="3" fillId="7" borderId="20" xfId="3" applyFont="1" applyFill="1" applyBorder="1" applyAlignment="1">
      <alignment vertical="top" wrapText="1"/>
    </xf>
    <xf numFmtId="0" fontId="18" fillId="0" borderId="0" xfId="0" applyFont="1" applyProtection="1">
      <protection locked="0"/>
    </xf>
    <xf numFmtId="0" fontId="0" fillId="13" borderId="0" xfId="0" applyFill="1"/>
    <xf numFmtId="10" fontId="5" fillId="7" borderId="25" xfId="2" applyNumberFormat="1" applyFont="1" applyFill="1" applyBorder="1" applyProtection="1">
      <protection locked="0"/>
    </xf>
    <xf numFmtId="0" fontId="13" fillId="9" borderId="19" xfId="0" applyFont="1" applyFill="1" applyBorder="1" applyAlignment="1">
      <alignment wrapText="1"/>
    </xf>
    <xf numFmtId="0" fontId="13" fillId="9" borderId="21" xfId="0" applyFont="1" applyFill="1" applyBorder="1" applyAlignment="1">
      <alignment wrapText="1"/>
    </xf>
    <xf numFmtId="0" fontId="3" fillId="7" borderId="25" xfId="0" applyFont="1" applyFill="1" applyBorder="1" applyAlignment="1" applyProtection="1">
      <alignment horizontal="left" wrapText="1"/>
      <protection locked="0"/>
    </xf>
    <xf numFmtId="0" fontId="3" fillId="7" borderId="14" xfId="0" applyFont="1" applyFill="1" applyBorder="1" applyAlignment="1" applyProtection="1">
      <alignment horizontal="left" wrapText="1"/>
      <protection locked="0"/>
    </xf>
    <xf numFmtId="0" fontId="40" fillId="9" borderId="0" xfId="0" applyFont="1" applyFill="1" applyAlignment="1">
      <alignment wrapText="1"/>
    </xf>
    <xf numFmtId="0" fontId="13" fillId="8" borderId="0" xfId="0" applyFont="1" applyFill="1" applyAlignment="1">
      <alignment wrapText="1"/>
    </xf>
    <xf numFmtId="0" fontId="13" fillId="8" borderId="15" xfId="0" applyFont="1" applyFill="1" applyBorder="1"/>
    <xf numFmtId="0" fontId="27" fillId="12" borderId="17" xfId="0" applyFont="1" applyFill="1" applyBorder="1" applyAlignment="1">
      <alignment horizontal="left" vertical="top" wrapText="1"/>
    </xf>
    <xf numFmtId="166" fontId="5" fillId="7" borderId="25" xfId="6" applyNumberFormat="1" applyFont="1" applyFill="1" applyBorder="1" applyProtection="1">
      <protection locked="0"/>
    </xf>
    <xf numFmtId="0" fontId="40" fillId="9" borderId="0" xfId="0" applyFont="1" applyFill="1"/>
    <xf numFmtId="0" fontId="12" fillId="0" borderId="0" xfId="0" applyFont="1" applyProtection="1">
      <protection hidden="1"/>
    </xf>
    <xf numFmtId="165" fontId="40" fillId="9" borderId="7" xfId="0" applyNumberFormat="1" applyFont="1" applyFill="1" applyBorder="1" applyAlignment="1" applyProtection="1">
      <alignment vertical="center"/>
      <protection hidden="1"/>
    </xf>
    <xf numFmtId="0" fontId="40" fillId="9" borderId="7" xfId="0" applyFont="1" applyFill="1" applyBorder="1" applyProtection="1">
      <protection hidden="1"/>
    </xf>
    <xf numFmtId="0" fontId="40" fillId="9" borderId="7" xfId="0" applyFont="1" applyFill="1" applyBorder="1" applyAlignment="1" applyProtection="1">
      <alignment horizontal="left" wrapText="1"/>
      <protection hidden="1"/>
    </xf>
    <xf numFmtId="0" fontId="40" fillId="9" borderId="16" xfId="0" applyFont="1" applyFill="1" applyBorder="1" applyProtection="1">
      <protection hidden="1"/>
    </xf>
    <xf numFmtId="0" fontId="40" fillId="9" borderId="7" xfId="0" applyFont="1" applyFill="1" applyBorder="1" applyAlignment="1" applyProtection="1">
      <alignment wrapText="1"/>
      <protection hidden="1"/>
    </xf>
    <xf numFmtId="0" fontId="40" fillId="9" borderId="16" xfId="0" applyFont="1" applyFill="1" applyBorder="1" applyAlignment="1" applyProtection="1">
      <alignment horizontal="left"/>
      <protection hidden="1"/>
    </xf>
    <xf numFmtId="44" fontId="40" fillId="9" borderId="8" xfId="0" applyNumberFormat="1" applyFont="1" applyFill="1" applyBorder="1" applyAlignment="1" applyProtection="1">
      <alignment vertical="center"/>
      <protection hidden="1"/>
    </xf>
    <xf numFmtId="44" fontId="40" fillId="9" borderId="18" xfId="0" applyNumberFormat="1" applyFont="1" applyFill="1" applyBorder="1" applyAlignment="1" applyProtection="1">
      <alignment vertical="center"/>
      <protection hidden="1"/>
    </xf>
    <xf numFmtId="44" fontId="38" fillId="9" borderId="3" xfId="0" applyNumberFormat="1" applyFont="1" applyFill="1" applyBorder="1" applyAlignment="1" applyProtection="1">
      <alignment vertical="center"/>
      <protection hidden="1"/>
    </xf>
    <xf numFmtId="0" fontId="24" fillId="8" borderId="0" xfId="0" applyFont="1" applyFill="1" applyProtection="1">
      <protection hidden="1"/>
    </xf>
    <xf numFmtId="44" fontId="13" fillId="9" borderId="26" xfId="0" applyNumberFormat="1" applyFont="1" applyFill="1" applyBorder="1" applyProtection="1">
      <protection hidden="1"/>
    </xf>
    <xf numFmtId="44" fontId="13" fillId="9" borderId="25" xfId="0" applyNumberFormat="1" applyFont="1" applyFill="1" applyBorder="1" applyProtection="1">
      <protection hidden="1"/>
    </xf>
    <xf numFmtId="44" fontId="13" fillId="9" borderId="27" xfId="0" applyNumberFormat="1" applyFont="1" applyFill="1" applyBorder="1" applyProtection="1">
      <protection hidden="1"/>
    </xf>
    <xf numFmtId="44" fontId="13" fillId="9" borderId="14" xfId="0" applyNumberFormat="1" applyFont="1" applyFill="1" applyBorder="1" applyProtection="1">
      <protection hidden="1"/>
    </xf>
    <xf numFmtId="10" fontId="9" fillId="10" borderId="12" xfId="2" applyNumberFormat="1" applyFont="1" applyFill="1" applyBorder="1" applyProtection="1">
      <protection hidden="1"/>
    </xf>
    <xf numFmtId="10" fontId="9" fillId="10" borderId="31" xfId="2" applyNumberFormat="1" applyFont="1" applyFill="1" applyBorder="1" applyProtection="1">
      <protection hidden="1"/>
    </xf>
    <xf numFmtId="44" fontId="13" fillId="8" borderId="36" xfId="0" applyNumberFormat="1" applyFont="1" applyFill="1" applyBorder="1" applyAlignment="1" applyProtection="1">
      <alignment wrapText="1"/>
      <protection hidden="1"/>
    </xf>
    <xf numFmtId="10" fontId="13" fillId="8" borderId="36" xfId="2" applyNumberFormat="1" applyFont="1" applyFill="1" applyBorder="1" applyAlignment="1" applyProtection="1">
      <alignment wrapText="1"/>
      <protection hidden="1"/>
    </xf>
    <xf numFmtId="44" fontId="13" fillId="8" borderId="10" xfId="0" applyNumberFormat="1" applyFont="1" applyFill="1" applyBorder="1" applyAlignment="1" applyProtection="1">
      <alignment wrapText="1"/>
      <protection hidden="1"/>
    </xf>
    <xf numFmtId="44" fontId="13" fillId="9" borderId="29" xfId="0" applyNumberFormat="1" applyFont="1" applyFill="1" applyBorder="1" applyProtection="1">
      <protection hidden="1"/>
    </xf>
    <xf numFmtId="0" fontId="13" fillId="9" borderId="14" xfId="0" applyFont="1" applyFill="1" applyBorder="1" applyProtection="1">
      <protection hidden="1"/>
    </xf>
    <xf numFmtId="0" fontId="18" fillId="2" borderId="0" xfId="3" applyFont="1" applyFill="1" applyProtection="1">
      <protection hidden="1"/>
    </xf>
    <xf numFmtId="0" fontId="5" fillId="7" borderId="24" xfId="0" applyFont="1" applyFill="1" applyBorder="1" applyProtection="1">
      <protection hidden="1"/>
    </xf>
    <xf numFmtId="44" fontId="13" fillId="10" borderId="11" xfId="0" applyNumberFormat="1" applyFont="1" applyFill="1" applyBorder="1" applyProtection="1">
      <protection hidden="1"/>
    </xf>
    <xf numFmtId="44" fontId="5" fillId="7" borderId="11" xfId="0" applyNumberFormat="1" applyFont="1" applyFill="1" applyBorder="1" applyProtection="1">
      <protection hidden="1"/>
    </xf>
    <xf numFmtId="0" fontId="5" fillId="7" borderId="11" xfId="0" applyFont="1" applyFill="1" applyBorder="1" applyProtection="1">
      <protection hidden="1"/>
    </xf>
    <xf numFmtId="0" fontId="5" fillId="7" borderId="32" xfId="0" applyFont="1" applyFill="1" applyBorder="1" applyProtection="1">
      <protection hidden="1"/>
    </xf>
    <xf numFmtId="44" fontId="13" fillId="10" borderId="32" xfId="0" applyNumberFormat="1" applyFont="1" applyFill="1" applyBorder="1" applyProtection="1">
      <protection hidden="1"/>
    </xf>
    <xf numFmtId="44" fontId="5" fillId="7" borderId="32" xfId="0" applyNumberFormat="1" applyFont="1" applyFill="1" applyBorder="1" applyProtection="1">
      <protection hidden="1"/>
    </xf>
    <xf numFmtId="44" fontId="13" fillId="8" borderId="9" xfId="0" applyNumberFormat="1" applyFont="1" applyFill="1" applyBorder="1" applyAlignment="1" applyProtection="1">
      <alignment wrapText="1"/>
      <protection hidden="1"/>
    </xf>
    <xf numFmtId="10" fontId="15" fillId="0" borderId="0" xfId="3" applyNumberFormat="1" applyFont="1" applyProtection="1">
      <protection hidden="1"/>
    </xf>
    <xf numFmtId="44" fontId="13" fillId="10" borderId="33" xfId="0" applyNumberFormat="1" applyFont="1" applyFill="1" applyBorder="1" applyProtection="1">
      <protection hidden="1"/>
    </xf>
    <xf numFmtId="44" fontId="5" fillId="7" borderId="33" xfId="0" applyNumberFormat="1" applyFont="1" applyFill="1" applyBorder="1" applyProtection="1">
      <protection hidden="1"/>
    </xf>
    <xf numFmtId="44" fontId="5" fillId="7" borderId="35" xfId="0" applyNumberFormat="1" applyFont="1" applyFill="1" applyBorder="1" applyProtection="1">
      <protection hidden="1"/>
    </xf>
    <xf numFmtId="10" fontId="0" fillId="7" borderId="25" xfId="0" applyNumberFormat="1" applyFill="1" applyBorder="1" applyAlignment="1" applyProtection="1">
      <alignment horizontal="right" indent="1"/>
      <protection locked="0"/>
    </xf>
    <xf numFmtId="0" fontId="13" fillId="8" borderId="9" xfId="0" applyFont="1" applyFill="1" applyBorder="1" applyProtection="1">
      <protection hidden="1"/>
    </xf>
    <xf numFmtId="0" fontId="0" fillId="0" borderId="0" xfId="0" quotePrefix="1"/>
    <xf numFmtId="0" fontId="3" fillId="0" borderId="0" xfId="0" applyFont="1" applyProtection="1">
      <protection hidden="1"/>
    </xf>
    <xf numFmtId="0" fontId="0" fillId="13" borderId="0" xfId="0" applyFill="1" applyProtection="1">
      <protection hidden="1"/>
    </xf>
    <xf numFmtId="0" fontId="0" fillId="0" borderId="0" xfId="0" applyProtection="1">
      <protection hidden="1"/>
    </xf>
    <xf numFmtId="0" fontId="0" fillId="3" borderId="0" xfId="0" applyFill="1" applyProtection="1">
      <protection hidden="1"/>
    </xf>
    <xf numFmtId="0" fontId="13" fillId="9" borderId="19" xfId="0" applyFont="1" applyFill="1" applyBorder="1"/>
    <xf numFmtId="44" fontId="13" fillId="9" borderId="19" xfId="0" applyNumberFormat="1" applyFont="1" applyFill="1" applyBorder="1"/>
    <xf numFmtId="0" fontId="13" fillId="9" borderId="21" xfId="0" applyFont="1" applyFill="1" applyBorder="1"/>
    <xf numFmtId="0" fontId="13" fillId="9" borderId="38" xfId="0" applyFont="1" applyFill="1" applyBorder="1" applyProtection="1">
      <protection hidden="1"/>
    </xf>
    <xf numFmtId="0" fontId="0" fillId="7" borderId="38" xfId="0" applyFill="1" applyBorder="1" applyAlignment="1" applyProtection="1">
      <alignment horizontal="center"/>
      <protection locked="0"/>
    </xf>
    <xf numFmtId="0" fontId="13" fillId="9" borderId="13" xfId="0" applyFont="1" applyFill="1" applyBorder="1" applyProtection="1">
      <protection hidden="1"/>
    </xf>
    <xf numFmtId="0" fontId="0" fillId="7" borderId="13" xfId="0" applyFill="1" applyBorder="1" applyAlignment="1" applyProtection="1">
      <alignment horizontal="center"/>
      <protection locked="0"/>
    </xf>
    <xf numFmtId="0" fontId="0" fillId="6" borderId="39" xfId="0" applyFill="1" applyBorder="1" applyProtection="1">
      <protection locked="0"/>
    </xf>
    <xf numFmtId="10" fontId="0" fillId="7" borderId="39" xfId="0" applyNumberFormat="1" applyFill="1" applyBorder="1" applyAlignment="1" applyProtection="1">
      <alignment horizontal="right" indent="1"/>
      <protection locked="0"/>
    </xf>
    <xf numFmtId="44" fontId="13" fillId="9" borderId="39" xfId="0" applyNumberFormat="1" applyFont="1" applyFill="1" applyBorder="1" applyProtection="1">
      <protection hidden="1"/>
    </xf>
    <xf numFmtId="0" fontId="0" fillId="7" borderId="39" xfId="0" applyFill="1" applyBorder="1" applyAlignment="1" applyProtection="1">
      <alignment horizontal="center"/>
      <protection locked="0"/>
    </xf>
    <xf numFmtId="0" fontId="0" fillId="6" borderId="20" xfId="0" applyFill="1" applyBorder="1" applyProtection="1">
      <protection locked="0"/>
    </xf>
    <xf numFmtId="10" fontId="0" fillId="7" borderId="20" xfId="0" applyNumberFormat="1" applyFill="1" applyBorder="1" applyAlignment="1" applyProtection="1">
      <alignment horizontal="right" indent="1"/>
      <protection locked="0"/>
    </xf>
    <xf numFmtId="44" fontId="13" fillId="9" borderId="20" xfId="0" applyNumberFormat="1" applyFont="1" applyFill="1" applyBorder="1" applyProtection="1">
      <protection hidden="1"/>
    </xf>
    <xf numFmtId="0" fontId="0" fillId="7" borderId="20" xfId="0" applyFill="1" applyBorder="1" applyAlignment="1" applyProtection="1">
      <alignment horizontal="center"/>
      <protection locked="0"/>
    </xf>
    <xf numFmtId="44" fontId="0" fillId="6" borderId="20" xfId="0" applyNumberFormat="1" applyFill="1" applyBorder="1" applyProtection="1">
      <protection locked="0"/>
    </xf>
    <xf numFmtId="0" fontId="3" fillId="6" borderId="13" xfId="0" applyFont="1" applyFill="1" applyBorder="1" applyProtection="1">
      <protection locked="0"/>
    </xf>
    <xf numFmtId="0" fontId="5" fillId="7" borderId="20" xfId="0" applyFont="1" applyFill="1" applyBorder="1" applyAlignment="1" applyProtection="1">
      <alignment wrapText="1"/>
      <protection locked="0"/>
    </xf>
    <xf numFmtId="44" fontId="5" fillId="7" borderId="20" xfId="1" applyFont="1" applyFill="1" applyBorder="1" applyProtection="1">
      <protection locked="0"/>
    </xf>
    <xf numFmtId="166" fontId="5" fillId="7" borderId="20" xfId="6" applyNumberFormat="1" applyFont="1" applyFill="1" applyBorder="1" applyProtection="1">
      <protection locked="0"/>
    </xf>
    <xf numFmtId="10" fontId="5" fillId="7" borderId="20" xfId="2" applyNumberFormat="1" applyFont="1" applyFill="1" applyBorder="1" applyProtection="1">
      <protection locked="0"/>
    </xf>
    <xf numFmtId="44" fontId="5" fillId="7" borderId="20" xfId="0" applyNumberFormat="1" applyFont="1" applyFill="1" applyBorder="1" applyProtection="1">
      <protection locked="0"/>
    </xf>
    <xf numFmtId="0" fontId="3" fillId="7" borderId="20" xfId="0" applyFont="1" applyFill="1" applyBorder="1" applyAlignment="1" applyProtection="1">
      <alignment horizontal="left" wrapText="1"/>
      <protection locked="0"/>
    </xf>
    <xf numFmtId="0" fontId="3" fillId="7" borderId="13" xfId="0" applyFont="1" applyFill="1" applyBorder="1" applyAlignment="1" applyProtection="1">
      <alignment horizontal="left" wrapText="1"/>
      <protection locked="0"/>
    </xf>
    <xf numFmtId="0" fontId="3" fillId="7" borderId="20"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25" xfId="0" applyFont="1" applyFill="1" applyBorder="1" applyProtection="1">
      <protection locked="0"/>
    </xf>
    <xf numFmtId="166" fontId="3" fillId="7" borderId="25" xfId="6" applyNumberFormat="1" applyFont="1" applyFill="1" applyBorder="1" applyProtection="1">
      <protection locked="0"/>
    </xf>
    <xf numFmtId="10" fontId="3" fillId="7" borderId="25" xfId="2" applyNumberFormat="1" applyFont="1" applyFill="1" applyBorder="1" applyProtection="1">
      <protection locked="0"/>
    </xf>
    <xf numFmtId="0" fontId="5" fillId="6" borderId="13" xfId="0" applyFont="1" applyFill="1" applyBorder="1" applyProtection="1">
      <protection locked="0"/>
    </xf>
    <xf numFmtId="0" fontId="13" fillId="9" borderId="29" xfId="0" applyFont="1" applyFill="1" applyBorder="1" applyProtection="1">
      <protection locked="0"/>
    </xf>
    <xf numFmtId="44" fontId="13" fillId="9" borderId="29" xfId="0" applyNumberFormat="1" applyFont="1" applyFill="1" applyBorder="1" applyProtection="1">
      <protection locked="0"/>
    </xf>
    <xf numFmtId="44" fontId="13" fillId="9" borderId="29" xfId="0" applyNumberFormat="1" applyFont="1" applyFill="1" applyBorder="1"/>
    <xf numFmtId="166" fontId="13" fillId="9" borderId="29" xfId="6" applyNumberFormat="1" applyFont="1" applyFill="1" applyBorder="1" applyProtection="1"/>
    <xf numFmtId="10" fontId="13" fillId="9" borderId="29" xfId="2" applyNumberFormat="1" applyFont="1" applyFill="1" applyBorder="1" applyProtection="1"/>
    <xf numFmtId="1" fontId="18" fillId="0" borderId="38" xfId="3" applyNumberFormat="1" applyFont="1" applyBorder="1" applyAlignment="1" applyProtection="1">
      <alignment horizontal="right" indent="1"/>
      <protection locked="0"/>
    </xf>
    <xf numFmtId="0" fontId="18" fillId="0" borderId="38" xfId="3" applyFont="1" applyBorder="1" applyProtection="1">
      <protection locked="0"/>
    </xf>
    <xf numFmtId="1" fontId="18" fillId="0" borderId="13" xfId="3" applyNumberFormat="1" applyFont="1" applyBorder="1" applyAlignment="1" applyProtection="1">
      <alignment horizontal="right" indent="1"/>
      <protection locked="0"/>
    </xf>
    <xf numFmtId="0" fontId="18" fillId="0" borderId="13" xfId="3" applyFont="1" applyBorder="1" applyProtection="1">
      <protection locked="0"/>
    </xf>
    <xf numFmtId="1" fontId="18" fillId="0" borderId="14" xfId="3" applyNumberFormat="1" applyFont="1" applyBorder="1" applyAlignment="1" applyProtection="1">
      <alignment horizontal="right" indent="1"/>
      <protection locked="0"/>
    </xf>
    <xf numFmtId="0" fontId="18" fillId="0" borderId="14" xfId="3" applyFont="1" applyBorder="1" applyProtection="1">
      <protection locked="0"/>
    </xf>
    <xf numFmtId="0" fontId="22" fillId="9" borderId="21" xfId="3" applyFont="1" applyFill="1" applyBorder="1"/>
    <xf numFmtId="0" fontId="3" fillId="6" borderId="38" xfId="0" applyFont="1" applyFill="1" applyBorder="1" applyProtection="1">
      <protection locked="0"/>
    </xf>
    <xf numFmtId="0" fontId="5" fillId="7" borderId="39" xfId="0" applyFont="1" applyFill="1" applyBorder="1" applyProtection="1">
      <protection locked="0"/>
    </xf>
    <xf numFmtId="44" fontId="5" fillId="7" borderId="39" xfId="0" applyNumberFormat="1" applyFont="1" applyFill="1" applyBorder="1" applyProtection="1">
      <protection locked="0"/>
    </xf>
    <xf numFmtId="0" fontId="5" fillId="7" borderId="38" xfId="0" applyFont="1" applyFill="1" applyBorder="1" applyProtection="1">
      <protection locked="0"/>
    </xf>
    <xf numFmtId="166" fontId="5" fillId="7" borderId="39" xfId="6" applyNumberFormat="1" applyFont="1" applyFill="1" applyBorder="1" applyProtection="1">
      <protection locked="0"/>
    </xf>
    <xf numFmtId="0" fontId="3" fillId="7" borderId="39" xfId="0" applyFont="1" applyFill="1" applyBorder="1" applyAlignment="1" applyProtection="1">
      <alignment horizontal="left" wrapText="1"/>
      <protection locked="0"/>
    </xf>
    <xf numFmtId="0" fontId="3" fillId="7" borderId="38" xfId="0" applyFont="1" applyFill="1" applyBorder="1" applyAlignment="1" applyProtection="1">
      <alignment horizontal="left" wrapText="1"/>
      <protection locked="0"/>
    </xf>
    <xf numFmtId="0" fontId="5" fillId="7" borderId="39" xfId="0" applyFont="1" applyFill="1" applyBorder="1" applyAlignment="1" applyProtection="1">
      <alignment wrapText="1"/>
      <protection locked="0"/>
    </xf>
    <xf numFmtId="44" fontId="5" fillId="7" borderId="39" xfId="1" applyFont="1" applyFill="1" applyBorder="1" applyProtection="1">
      <protection locked="0"/>
    </xf>
    <xf numFmtId="10" fontId="5" fillId="7" borderId="39" xfId="2" applyNumberFormat="1" applyFont="1" applyFill="1" applyBorder="1" applyProtection="1">
      <protection locked="0"/>
    </xf>
    <xf numFmtId="0" fontId="13" fillId="9" borderId="40" xfId="0" applyFont="1" applyFill="1" applyBorder="1"/>
    <xf numFmtId="0" fontId="13" fillId="9" borderId="41" xfId="0" applyFont="1" applyFill="1" applyBorder="1" applyAlignment="1">
      <alignment wrapText="1"/>
    </xf>
    <xf numFmtId="0" fontId="13" fillId="9" borderId="41" xfId="0" applyFont="1" applyFill="1" applyBorder="1"/>
    <xf numFmtId="0" fontId="13" fillId="9" borderId="40" xfId="0" applyFont="1" applyFill="1" applyBorder="1" applyAlignment="1">
      <alignment wrapText="1"/>
    </xf>
    <xf numFmtId="0" fontId="13" fillId="8" borderId="40" xfId="0" applyFont="1" applyFill="1" applyBorder="1"/>
    <xf numFmtId="0" fontId="13" fillId="8" borderId="41" xfId="0" applyFont="1" applyFill="1" applyBorder="1" applyAlignment="1">
      <alignment wrapText="1"/>
    </xf>
    <xf numFmtId="0" fontId="13" fillId="8" borderId="41" xfId="0" applyFont="1" applyFill="1" applyBorder="1"/>
    <xf numFmtId="0" fontId="13" fillId="8" borderId="40" xfId="0" applyFont="1" applyFill="1" applyBorder="1" applyAlignment="1">
      <alignment wrapText="1"/>
    </xf>
    <xf numFmtId="0" fontId="5" fillId="6" borderId="38" xfId="0" applyFont="1" applyFill="1" applyBorder="1" applyProtection="1">
      <protection locked="0"/>
    </xf>
    <xf numFmtId="44" fontId="3" fillId="7" borderId="39" xfId="1" applyFont="1" applyFill="1" applyBorder="1" applyProtection="1">
      <protection locked="0"/>
    </xf>
    <xf numFmtId="44" fontId="3" fillId="7" borderId="20" xfId="1" applyFont="1" applyFill="1" applyBorder="1" applyProtection="1">
      <protection locked="0"/>
    </xf>
    <xf numFmtId="0" fontId="5" fillId="7" borderId="42" xfId="0" applyFont="1" applyFill="1" applyBorder="1" applyProtection="1">
      <protection hidden="1"/>
    </xf>
    <xf numFmtId="0" fontId="5" fillId="7" borderId="43" xfId="0" applyFont="1" applyFill="1" applyBorder="1" applyProtection="1">
      <protection hidden="1"/>
    </xf>
    <xf numFmtId="0" fontId="5" fillId="7" borderId="44" xfId="0" applyFont="1" applyFill="1" applyBorder="1" applyProtection="1">
      <protection hidden="1"/>
    </xf>
    <xf numFmtId="0" fontId="6" fillId="0" borderId="0" xfId="3"/>
    <xf numFmtId="1" fontId="7" fillId="11" borderId="23" xfId="3" applyNumberFormat="1" applyFont="1" applyFill="1" applyBorder="1" applyAlignment="1">
      <alignment horizontal="left" vertical="top" wrapText="1"/>
    </xf>
    <xf numFmtId="0" fontId="2" fillId="4" borderId="0" xfId="0" applyFont="1" applyFill="1" applyAlignment="1">
      <alignment horizontal="center"/>
    </xf>
    <xf numFmtId="0" fontId="32" fillId="3" borderId="0" xfId="3" applyFont="1" applyFill="1" applyAlignment="1" applyProtection="1">
      <alignment horizontal="left" vertical="center" wrapText="1"/>
      <protection locked="0"/>
    </xf>
    <xf numFmtId="0" fontId="17" fillId="11" borderId="15" xfId="3" applyFont="1" applyFill="1" applyBorder="1" applyAlignment="1" applyProtection="1">
      <alignment horizontal="left" vertical="center"/>
      <protection locked="0"/>
    </xf>
    <xf numFmtId="0" fontId="17" fillId="11" borderId="0" xfId="3" applyFont="1" applyFill="1" applyAlignment="1" applyProtection="1">
      <alignment horizontal="left" vertical="center"/>
      <protection locked="0"/>
    </xf>
    <xf numFmtId="0" fontId="23" fillId="3" borderId="0" xfId="0" applyFont="1" applyFill="1" applyAlignment="1" applyProtection="1">
      <alignment horizontal="left"/>
      <protection locked="0"/>
    </xf>
    <xf numFmtId="0" fontId="25" fillId="5" borderId="0" xfId="0" applyFont="1" applyFill="1" applyAlignment="1" applyProtection="1">
      <alignment horizontal="left" vertical="top" wrapText="1"/>
      <protection hidden="1"/>
    </xf>
    <xf numFmtId="0" fontId="19" fillId="12" borderId="0" xfId="0" applyFont="1" applyFill="1" applyAlignment="1">
      <alignment horizontal="center" vertical="top" wrapText="1"/>
    </xf>
    <xf numFmtId="0" fontId="35" fillId="12" borderId="17" xfId="0" applyFont="1" applyFill="1" applyBorder="1" applyAlignment="1" applyProtection="1">
      <alignment horizontal="left" vertical="top" wrapText="1"/>
      <protection hidden="1"/>
    </xf>
    <xf numFmtId="0" fontId="18" fillId="6"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5" borderId="0" xfId="0" quotePrefix="1" applyFont="1" applyFill="1" applyAlignment="1">
      <alignment horizontal="left" vertical="top" wrapText="1"/>
    </xf>
  </cellXfs>
  <cellStyles count="7">
    <cellStyle name="Komma" xfId="6" builtinId="3"/>
    <cellStyle name="Procent" xfId="2" builtinId="5"/>
    <cellStyle name="Procent 2" xfId="5" xr:uid="{01B037B6-DB6E-463F-9BB3-17578F194B3C}"/>
    <cellStyle name="Standaard" xfId="0" builtinId="0"/>
    <cellStyle name="Standaard 2" xfId="3" xr:uid="{B96A6388-B011-4A84-A267-200767DD34D6}"/>
    <cellStyle name="Valuta" xfId="1" builtinId="4"/>
    <cellStyle name="Valuta 2" xfId="4" xr:uid="{2821003F-85E0-4067-B3E8-0BA6CA937235}"/>
  </cellStyles>
  <dxfs count="864">
    <dxf>
      <fill>
        <patternFill patternType="solid">
          <fgColor indexed="64"/>
          <bgColor theme="8" tint="0.79998168889431442"/>
        </patternFill>
      </fill>
    </dxf>
    <dxf>
      <numFmt numFmtId="0" formatCode="General"/>
      <fill>
        <patternFill patternType="solid">
          <fgColor indexed="64"/>
          <bgColor theme="8" tint="0.79998168889431442"/>
        </patternFill>
      </fill>
      <protection locked="1" hidden="1"/>
    </dxf>
    <dxf>
      <numFmt numFmtId="0" formatCode="General"/>
      <fill>
        <patternFill patternType="solid">
          <fgColor indexed="64"/>
          <bgColor theme="9" tint="0.79998168889431442"/>
        </patternFill>
      </fill>
      <protection locked="1" hidden="1"/>
    </dxf>
    <dxf>
      <fill>
        <patternFill patternType="solid">
          <fgColor indexed="64"/>
          <bgColor theme="9" tint="0.79998168889431442"/>
        </patternFill>
      </fill>
      <protection locked="1" hidden="1"/>
    </dxf>
    <dxf>
      <fill>
        <patternFill patternType="none">
          <fgColor indexed="64"/>
          <bgColor auto="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tint="-0.34998626667073579"/>
      </font>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strike val="0"/>
        <outline val="0"/>
        <shadow val="0"/>
        <u val="none"/>
        <vertAlign val="baseline"/>
        <sz val="11"/>
        <name val="Trebuchet MS"/>
        <family val="2"/>
        <scheme val="none"/>
      </font>
      <fill>
        <patternFill patternType="none">
          <fgColor indexed="64"/>
          <bgColor auto="1"/>
        </patternFill>
      </fill>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numFmt numFmtId="1" formatCode="0"/>
      <fill>
        <patternFill patternType="none">
          <fgColor indexed="64"/>
          <bgColor indexed="65"/>
        </patternFill>
      </fill>
      <alignment horizontal="right" vertical="bottom" textRotation="0" wrapText="0" relativeIndent="1" justifyLastLine="0" shrinkToFit="0" readingOrder="0"/>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fill>
        <patternFill patternType="none">
          <fgColor indexed="64"/>
          <bgColor auto="1"/>
        </patternFill>
      </fill>
      <protection locked="0" hidden="0"/>
    </dxf>
    <dxf>
      <border>
        <bottom style="thick">
          <color theme="0"/>
        </bottom>
      </border>
    </dxf>
    <dxf>
      <font>
        <strike val="0"/>
        <outline val="0"/>
        <shadow val="0"/>
        <u val="none"/>
        <vertAlign val="baseline"/>
        <sz val="11"/>
        <color theme="0"/>
        <name val="Trebuchet MS"/>
        <family val="2"/>
        <scheme val="none"/>
      </font>
      <fill>
        <patternFill patternType="solid">
          <fgColor indexed="64"/>
          <bgColor theme="9" tint="-0.249977111117893"/>
        </patternFill>
      </fill>
      <protection locked="1" hidden="0"/>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rgb="FF9C0006"/>
      </font>
      <fill>
        <patternFill>
          <bgColor rgb="FFFFC7CE"/>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4</xdr:row>
      <xdr:rowOff>38099</xdr:rowOff>
    </xdr:from>
    <xdr:to>
      <xdr:col>2</xdr:col>
      <xdr:colOff>10226040</xdr:colOff>
      <xdr:row>15</xdr:row>
      <xdr:rowOff>1933575</xdr:rowOff>
    </xdr:to>
    <xdr:sp macro="" textlink="">
      <xdr:nvSpPr>
        <xdr:cNvPr id="2" name="Tekstvak 1">
          <a:extLst>
            <a:ext uri="{FF2B5EF4-FFF2-40B4-BE49-F238E27FC236}">
              <a16:creationId xmlns:a16="http://schemas.microsoft.com/office/drawing/2014/main" id="{A02E3DE6-EA0B-48B7-A8D2-349C9D8E2B75}"/>
            </a:ext>
          </a:extLst>
        </xdr:cNvPr>
        <xdr:cNvSpPr txBox="1"/>
      </xdr:nvSpPr>
      <xdr:spPr>
        <a:xfrm>
          <a:off x="152399" y="866774"/>
          <a:ext cx="13435966" cy="388620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EFRO-subsidie.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 en kies één van de drie kostensoortopties. </a:t>
          </a:r>
          <a:r>
            <a:rPr lang="nl-NL" sz="1050" u="sng" baseline="0">
              <a:solidFill>
                <a:schemeClr val="tx1">
                  <a:lumMod val="75000"/>
                  <a:lumOff val="25000"/>
                </a:schemeClr>
              </a:solidFill>
              <a:latin typeface="Trebuchet MS" panose="020B0603020202020204" pitchFamily="34" charset="0"/>
              <a:ea typeface="+mn-ea"/>
              <a:cs typeface="+mn-cs"/>
            </a:rPr>
            <a:t>Tip</a:t>
          </a:r>
          <a:r>
            <a:rPr lang="nl-NL" sz="1050" baseline="0">
              <a:solidFill>
                <a:schemeClr val="tx1">
                  <a:lumMod val="75000"/>
                  <a:lumOff val="25000"/>
                </a:schemeClr>
              </a:solidFill>
              <a:latin typeface="Trebuchet MS" panose="020B0603020202020204" pitchFamily="34" charset="0"/>
              <a:ea typeface="+mn-ea"/>
              <a:cs typeface="+mn-cs"/>
            </a:rPr>
            <a:t>: zorg ervoor dat de ingegeven informatie definitief is, voordat de partnerbladen worden ingevuld (i.v.m. kans op doorrekenfouten).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'Totale financiering' en 'Totale staatssteunanalyse'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r>
            <a:rPr lang="nl-NL" sz="1050" baseline="0">
              <a:solidFill>
                <a:schemeClr val="tx1">
                  <a:lumMod val="75000"/>
                  <a:lumOff val="25000"/>
                </a:schemeClr>
              </a:solidFill>
              <a:latin typeface="Trebuchet MS" panose="020B0603020202020204" pitchFamily="34" charset="0"/>
              <a:ea typeface="+mn-ea"/>
              <a:cs typeface="+mn-cs"/>
            </a:rPr>
            <a:t>6) Check in tabblad 'Totale staatssteunanalyse' of de staatssteunoplossing passend (indicatief)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C00000"/>
              </a:solidFill>
              <a:latin typeface="Trebuchet MS" panose="020B0603020202020204" pitchFamily="34" charset="0"/>
            </a:rPr>
            <a:t>Disclaimer</a:t>
          </a:r>
          <a:endParaRPr lang="nl-NL" sz="1050" baseline="0">
            <a:solidFill>
              <a:srgbClr val="C00000"/>
            </a:solidFill>
            <a:latin typeface="Trebuchet MS" panose="020B0603020202020204" pitchFamily="34" charset="0"/>
          </a:endParaRPr>
        </a:p>
        <a:p>
          <a:r>
            <a:rPr lang="nl-NL" sz="1050" u="none" baseline="0">
              <a:solidFill>
                <a:srgbClr val="C0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31</xdr:row>
      <xdr:rowOff>11430</xdr:rowOff>
    </xdr:from>
    <xdr:to>
      <xdr:col>3</xdr:col>
      <xdr:colOff>26670</xdr:colOff>
      <xdr:row>41</xdr:row>
      <xdr:rowOff>171450</xdr:rowOff>
    </xdr:to>
    <xdr:sp macro="" textlink="">
      <xdr:nvSpPr>
        <xdr:cNvPr id="4" name="Tekstvak 3">
          <a:extLst>
            <a:ext uri="{FF2B5EF4-FFF2-40B4-BE49-F238E27FC236}">
              <a16:creationId xmlns:a16="http://schemas.microsoft.com/office/drawing/2014/main" id="{8F3D9B0B-2ED2-4D2A-80D8-0ECE0ED92956}"/>
            </a:ext>
          </a:extLst>
        </xdr:cNvPr>
        <xdr:cNvSpPr txBox="1"/>
      </xdr:nvSpPr>
      <xdr:spPr>
        <a:xfrm>
          <a:off x="209550" y="12755880"/>
          <a:ext cx="13761720" cy="198882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6334125</xdr:colOff>
      <xdr:row>0</xdr:row>
      <xdr:rowOff>0</xdr:rowOff>
    </xdr:from>
    <xdr:to>
      <xdr:col>2</xdr:col>
      <xdr:colOff>10115551</xdr:colOff>
      <xdr:row>3</xdr:row>
      <xdr:rowOff>80332</xdr:rowOff>
    </xdr:to>
    <xdr:pic>
      <xdr:nvPicPr>
        <xdr:cNvPr id="5" name="Afbeelding 4" descr="Logo Europese Unie - Medegefinancierd door de Europese Unie">
          <a:extLst>
            <a:ext uri="{FF2B5EF4-FFF2-40B4-BE49-F238E27FC236}">
              <a16:creationId xmlns:a16="http://schemas.microsoft.com/office/drawing/2014/main" id="{5DA86486-84AB-453A-BCB9-B13A2DAF8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3781426" cy="728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17D9217F-D8FE-464E-BF82-EFC27C2C3AA5}"/>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1C83CD3E-9D6D-4CF2-A974-6A34E30993A4}"/>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367F040-5F68-40AF-A185-8E6C09ADE41F}"/>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C48A243-3D4B-4241-B5B2-6C74CE64AF9E}"/>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7726B66A-16D7-4416-B001-64777CBC5CE3}"/>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2A048DF-13A3-4D88-B328-4CEE519A3A5C}"/>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2061A912-54DE-4EC3-BAD3-A7B47C0E4671}"/>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DA6FE947-889E-441D-99A2-93CCB8048CCE}"/>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5A1F0E93-232F-488E-B7AB-EE5AAB586262}"/>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06323EB-03ED-466A-9C65-9B27C961C5E5}"/>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205741</xdr:colOff>
      <xdr:row>25</xdr:row>
      <xdr:rowOff>179069</xdr:rowOff>
    </xdr:from>
    <xdr:to>
      <xdr:col>6</xdr:col>
      <xdr:colOff>1181101</xdr:colOff>
      <xdr:row>37</xdr:row>
      <xdr:rowOff>38100</xdr:rowOff>
    </xdr:to>
    <xdr:sp macro="" textlink="">
      <xdr:nvSpPr>
        <xdr:cNvPr id="2" name="Tekstvak 1">
          <a:extLst>
            <a:ext uri="{FF2B5EF4-FFF2-40B4-BE49-F238E27FC236}">
              <a16:creationId xmlns:a16="http://schemas.microsoft.com/office/drawing/2014/main" id="{2CBCE452-3865-442A-A212-26C303BC290D}"/>
            </a:ext>
          </a:extLst>
        </xdr:cNvPr>
        <xdr:cNvSpPr txBox="1"/>
      </xdr:nvSpPr>
      <xdr:spPr>
        <a:xfrm>
          <a:off x="205741" y="5122544"/>
          <a:ext cx="11614785" cy="203073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tx1">
                  <a:lumMod val="75000"/>
                  <a:lumOff val="25000"/>
                </a:schemeClr>
              </a:solidFill>
            </a:rPr>
            <a:t>Op projectniveau kent het programma drie opties voor het begroten en verantwoorden van kosten. De eerste optie is de methode van het apart begroten en verantwoorden van alle kosten, de tweede en derde optie zijn vereenvoudigde kostenopties om administratieve lasten te verminderen. Bovenstaand dient u uit deze opties een keuze te maken, </a:t>
          </a:r>
          <a:r>
            <a:rPr lang="nl-NL" sz="1100" u="sng">
              <a:solidFill>
                <a:schemeClr val="tx1">
                  <a:lumMod val="75000"/>
                  <a:lumOff val="25000"/>
                </a:schemeClr>
              </a:solidFill>
            </a:rPr>
            <a:t>voordat</a:t>
          </a:r>
          <a:r>
            <a:rPr lang="nl-NL" sz="1100">
              <a:solidFill>
                <a:schemeClr val="tx1">
                  <a:lumMod val="75000"/>
                  <a:lumOff val="25000"/>
                </a:schemeClr>
              </a:solidFill>
            </a:rPr>
            <a:t> u de begroting op de partnerbladen gaat invullen. De optiekeuze heeft namelijk invloed op de kostensoorten die in de partnerbegrotingen kunnen worden gebruikt! </a:t>
          </a:r>
          <a:r>
            <a:rPr lang="nl-NL" sz="1100" i="1">
              <a:solidFill>
                <a:schemeClr val="tx1">
                  <a:lumMod val="75000"/>
                  <a:lumOff val="25000"/>
                </a:schemeClr>
              </a:solidFill>
            </a:rPr>
            <a:t>Ons advies is om indien van toepassing deze optiekeuze tijdig met de projectpartners af te stemmen.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i="1">
            <a:solidFill>
              <a:schemeClr val="tx1">
                <a:lumMod val="75000"/>
                <a:lumOff val="25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i="0">
              <a:solidFill>
                <a:schemeClr val="tx1">
                  <a:lumMod val="75000"/>
                  <a:lumOff val="25000"/>
                </a:schemeClr>
              </a:solidFill>
              <a:effectLst/>
              <a:latin typeface="+mn-lt"/>
              <a:ea typeface="+mn-ea"/>
              <a:cs typeface="+mn-cs"/>
            </a:rPr>
            <a:t>Optie 1, het apart begroten en verantwoorden van loonkosten en overige directe kosten (afschrijvingskosten, bijdragen in natura, overige kosten derden) kunt u altijd kiezen. Als </a:t>
          </a:r>
          <a:r>
            <a:rPr lang="nl-NL" sz="1100" i="1">
              <a:solidFill>
                <a:schemeClr val="tx1">
                  <a:lumMod val="75000"/>
                  <a:lumOff val="25000"/>
                </a:schemeClr>
              </a:solidFill>
              <a:effectLst/>
              <a:latin typeface="+mn-lt"/>
              <a:ea typeface="+mn-ea"/>
              <a:cs typeface="+mn-cs"/>
            </a:rPr>
            <a:t>alle</a:t>
          </a:r>
          <a:r>
            <a:rPr lang="nl-NL" sz="1100" i="0">
              <a:solidFill>
                <a:schemeClr val="tx1">
                  <a:lumMod val="75000"/>
                  <a:lumOff val="25000"/>
                </a:schemeClr>
              </a:solidFill>
              <a:effectLst/>
              <a:latin typeface="+mn-lt"/>
              <a:ea typeface="+mn-ea"/>
              <a:cs typeface="+mn-cs"/>
            </a:rPr>
            <a:t> partners in uw project zowel loonkosten als overige kosten verwachten te maken, kunt u ook kiezen uit de opties 2 en 3. Bij optie 2 worden de loonkosten begroot als forfait van 23% van de overige directe kosten. Het apart begroten en verantwoorden van loonkosten is daarmee niet nodig. Bij optie 3 worden de loonkosten en overige directe kosten gecombineerd begroot en verdisconteerd in een uurtarief/maandbedrag. Het apart begroten en verantwoorden van overige directe kosten is daarmee niet nodig. Let op: de gemaakte keuze is van toepassing op </a:t>
          </a:r>
          <a:r>
            <a:rPr lang="nl-NL" sz="1100" i="0" u="sng">
              <a:solidFill>
                <a:schemeClr val="tx1">
                  <a:lumMod val="75000"/>
                  <a:lumOff val="25000"/>
                </a:schemeClr>
              </a:solidFill>
              <a:effectLst/>
              <a:latin typeface="+mn-lt"/>
              <a:ea typeface="+mn-ea"/>
              <a:cs typeface="+mn-cs"/>
            </a:rPr>
            <a:t>elke</a:t>
          </a:r>
          <a:r>
            <a:rPr lang="nl-NL" sz="1100" i="0">
              <a:solidFill>
                <a:schemeClr val="tx1">
                  <a:lumMod val="75000"/>
                  <a:lumOff val="25000"/>
                </a:schemeClr>
              </a:solidFill>
              <a:effectLst/>
              <a:latin typeface="+mn-lt"/>
              <a:ea typeface="+mn-ea"/>
              <a:cs typeface="+mn-cs"/>
            </a:rPr>
            <a:t> partner!</a:t>
          </a:r>
        </a:p>
        <a:p>
          <a:endParaRPr lang="nl-NL" sz="1100">
            <a:solidFill>
              <a:schemeClr val="tx1">
                <a:lumMod val="75000"/>
                <a:lumOff val="25000"/>
              </a:schemeClr>
            </a:solidFill>
          </a:endParaRPr>
        </a:p>
      </xdr:txBody>
    </xdr:sp>
    <xdr:clientData/>
  </xdr:twoCellAnchor>
  <xdr:twoCellAnchor>
    <xdr:from>
      <xdr:col>0</xdr:col>
      <xdr:colOff>228600</xdr:colOff>
      <xdr:row>3</xdr:row>
      <xdr:rowOff>19051</xdr:rowOff>
    </xdr:from>
    <xdr:to>
      <xdr:col>6</xdr:col>
      <xdr:colOff>1148715</xdr:colOff>
      <xdr:row>7</xdr:row>
      <xdr:rowOff>201930</xdr:rowOff>
    </xdr:to>
    <xdr:sp macro="" textlink="">
      <xdr:nvSpPr>
        <xdr:cNvPr id="3" name="Tekstvak 2">
          <a:extLst>
            <a:ext uri="{FF2B5EF4-FFF2-40B4-BE49-F238E27FC236}">
              <a16:creationId xmlns:a16="http://schemas.microsoft.com/office/drawing/2014/main" id="{B79F1427-C52C-4546-AE76-FA0EFD36CFFA}"/>
            </a:ext>
          </a:extLst>
        </xdr:cNvPr>
        <xdr:cNvSpPr txBox="1"/>
      </xdr:nvSpPr>
      <xdr:spPr>
        <a:xfrm>
          <a:off x="228600" y="666751"/>
          <a:ext cx="11559540" cy="90677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138642</xdr:rowOff>
    </xdr:from>
    <xdr:to>
      <xdr:col>5</xdr:col>
      <xdr:colOff>1143000</xdr:colOff>
      <xdr:row>25</xdr:row>
      <xdr:rowOff>161925</xdr:rowOff>
    </xdr:to>
    <xdr:sp macro="" textlink="">
      <xdr:nvSpPr>
        <xdr:cNvPr id="8" name="Vrije vorm: vorm 7">
          <a:extLst>
            <a:ext uri="{FF2B5EF4-FFF2-40B4-BE49-F238E27FC236}">
              <a16:creationId xmlns:a16="http://schemas.microsoft.com/office/drawing/2014/main" id="{E0DCC17B-4C5A-4438-9933-05D852BD6787}"/>
            </a:ext>
            <a:ext uri="{C183D7F6-B498-43B3-948B-1728B52AA6E4}">
              <adec:decorative xmlns:adec="http://schemas.microsoft.com/office/drawing/2017/decorative" val="1"/>
            </a:ext>
          </a:extLst>
        </xdr:cNvPr>
        <xdr:cNvSpPr/>
      </xdr:nvSpPr>
      <xdr:spPr>
        <a:xfrm>
          <a:off x="8772525" y="4853517"/>
          <a:ext cx="971550" cy="528108"/>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971550" h="528108" extrusionOk="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headEnd type="arrow" w="med" len="med"/>
          <a:tailEnd type="none" w="med" len="med"/>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60449A37-C818-4900-AD0D-F4AB30CD1EC1}"/>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3739E49-F7E9-4775-BC5E-7C9EFD56BAE8}"/>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C7F9D9E4-B12A-4E3F-851D-E0EFE5A0D7E0}"/>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D7976BD4-366E-4AC7-A77F-4CF39EFEF510}"/>
            </a:ext>
          </a:extLst>
        </xdr:cNvPr>
        <xdr:cNvSpPr txBox="1"/>
      </xdr:nvSpPr>
      <xdr:spPr>
        <a:xfrm>
          <a:off x="645795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5EE3DE17-22CF-4166-BD52-2EC171366C8C}"/>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B94F66EA-7800-4975-9B5A-638AB117F9DC}"/>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CB43AFA-4F7A-4F82-AF50-42FD1FDA81C4}"/>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FE924863-EFA2-40CE-8DA4-F4B1095E045C}"/>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60FE0A1E-C239-4B2C-8F05-6C78F2ACCD1E}"/>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53540369-1D1A-4594-89EB-DB273DF67785}"/>
            </a:ext>
          </a:extLst>
        </xdr:cNvPr>
        <xdr:cNvSpPr txBox="1"/>
      </xdr:nvSpPr>
      <xdr:spPr>
        <a:xfrm>
          <a:off x="6486525"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DD6362-4205-4CBE-84AD-E7A09FBBD2F6}" name="Overzichtwerkpakketten" displayName="Overzichtwerkpakketten" ref="B9:C19" totalsRowShown="0" headerRowDxfId="854" dataDxfId="852" headerRowBorderDxfId="853">
  <tableColumns count="2">
    <tableColumn id="1" xr3:uid="{95532D70-453C-407A-81D3-F246B7D197EE}" name="Werkpakketnummer" dataDxfId="851" dataCellStyle="Standaard 2"/>
    <tableColumn id="2" xr3:uid="{47FE1DF0-8885-4122-BEF9-C7C645615605}" name="Werkpakketnaam" dataDxfId="850"/>
  </tableColumns>
  <tableStyleInfo name="TableStyleMedium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4D4CBD-2F29-414A-8AC7-283CD7AE50B1}" name="Keuze_Kostensoort" displayName="Keuze_Kostensoort" ref="K1:P11" totalsRowShown="0">
  <autoFilter ref="K1:P11" xr:uid="{884D4CBD-2F29-414A-8AC7-283CD7AE50B1}"/>
  <tableColumns count="6">
    <tableColumn id="1" xr3:uid="{820113B4-A6FC-4E9E-917B-7638B2C52F60}" name="Optie 1"/>
    <tableColumn id="2" xr3:uid="{D9EE2809-4D02-4E7A-9564-F22FA8D0564F}" name="Optie 1K"/>
    <tableColumn id="3" xr3:uid="{8D2D508B-ABCD-4113-B901-448AEB0FB7FA}" name="Optie 2" dataDxfId="9"/>
    <tableColumn id="4" xr3:uid="{5DA6E923-448D-4E43-A486-E41B785A6EF7}" name="Optie 2K" dataDxfId="8"/>
    <tableColumn id="5" xr3:uid="{0D650C47-5802-4EA3-9315-AFB8853706B6}" name="Optie 3" dataDxfId="7"/>
    <tableColumn id="6" xr3:uid="{DB508A11-FD8D-4FF4-870B-751FD362640B}" name="Optie 3K"/>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105FB6-6031-4E73-B898-62446F77353B}" name="Alle_Kostensoorten" displayName="Alle_Kostensoorten" ref="G1:I12" totalsRowShown="0">
  <autoFilter ref="G1:I12" xr:uid="{12105FB6-6031-4E73-B898-62446F77353B}"/>
  <sortState xmlns:xlrd2="http://schemas.microsoft.com/office/spreadsheetml/2017/richdata2" ref="G2:I12">
    <sortCondition ref="I1:I12"/>
  </sortState>
  <tableColumns count="3">
    <tableColumn id="1" xr3:uid="{51FBF978-037F-45CE-B133-EF97F665A5CC}" name="Kostensoorten"/>
    <tableColumn id="2" xr3:uid="{549FD609-C3C6-4E17-A7FA-4BCF85BDDE53}" name="Toelichting" dataDxfId="6"/>
    <tableColumn id="3" xr3:uid="{C6694730-3D38-42A4-B7A1-DEDA706747BB}" name="Volgorde" dataDxfId="5"/>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081816-A177-401C-9A48-5CE6A05146FE}" name="Type" displayName="Type" ref="A1:A20" totalsRowShown="0">
  <autoFilter ref="A1:A20" xr:uid="{03081816-A177-401C-9A48-5CE6A05146FE}"/>
  <sortState xmlns:xlrd2="http://schemas.microsoft.com/office/spreadsheetml/2017/richdata2" ref="A2:A18">
    <sortCondition ref="A2:A11"/>
  </sortState>
  <tableColumns count="1">
    <tableColumn id="1" xr3:uid="{2036E5DB-D712-40B9-B445-B46A6F8D21EB}" name="Type organisati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834A2-1CFF-4CC3-A312-36A6C6106F0A}" name="Omvang" displayName="Omvang" ref="C1:C6" totalsRowShown="0">
  <autoFilter ref="C1:C6" xr:uid="{601834A2-1CFF-4CC3-A312-36A6C6106F0A}"/>
  <tableColumns count="1">
    <tableColumn id="1" xr3:uid="{23F746A6-B8D4-4B2A-B4F5-DAB866880DE5}" name="Omvang organisati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650C28-2FAB-4CB2-90DC-5F057D50591B}" name="NN_Werkpakket" displayName="NN_Werkpakket" ref="V1:V11" totalsRowShown="0" headerRowDxfId="4" dataDxfId="3">
  <autoFilter ref="V1:V11" xr:uid="{9B650C28-2FAB-4CB2-90DC-5F057D50591B}"/>
  <tableColumns count="1">
    <tableColumn id="1" xr3:uid="{FB9C9853-A4F0-482F-B657-836999968AF4}" name="Nummer en naam werkpakket" dataDxfId="2">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DD9D2-F1CE-438E-81DC-EAA319BB0937}" name="Keuzeopties" displayName="Keuzeopties" ref="R1:T4" totalsRowShown="0">
  <autoFilter ref="R1:T4" xr:uid="{0A2DD9D2-F1CE-438E-81DC-EAA319BB0937}"/>
  <tableColumns count="3">
    <tableColumn id="1" xr3:uid="{4C96BC9C-7F1C-4F41-99B3-B945610AC8B5}" name="Keuzeopties"/>
    <tableColumn id="2" xr3:uid="{AA657E4C-C050-4899-B741-9BAC8736FAA5}" name="Consequentie" dataDxfId="1">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xr3:uid="{D1EDA658-CC41-405A-8AF3-EBE2435C9A2F}" name="Optie" dataDxfId="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0CC3CA9-D8DF-43C0-B3D0-0D65BB7479F9}" name="Staatssteunartikel" displayName="Staatssteunartikel" ref="E1:E5" totalsRowShown="0">
  <autoFilter ref="E1:E5" xr:uid="{10CC3CA9-D8DF-43C0-B3D0-0D65BB7479F9}"/>
  <tableColumns count="1">
    <tableColumn id="1" xr3:uid="{E014DACD-EED1-4C2A-A03F-F086E5FB43DB}" name="Staatssteunartikel"/>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6.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codeName="Sheet1">
    <pageSetUpPr fitToPage="1"/>
  </sheetPr>
  <dimension ref="B2:D33"/>
  <sheetViews>
    <sheetView showGridLines="0" tabSelected="1" topLeftCell="B1" zoomScaleNormal="100" workbookViewId="0">
      <selection activeCell="B18" sqref="B18:C18"/>
    </sheetView>
  </sheetViews>
  <sheetFormatPr defaultColWidth="8.7109375" defaultRowHeight="15" x14ac:dyDescent="0.25"/>
  <cols>
    <col min="1" max="1" width="3.140625" customWidth="1"/>
    <col min="2" max="2" width="46" customWidth="1"/>
    <col min="3" max="3" width="154.28515625" customWidth="1"/>
  </cols>
  <sheetData>
    <row r="2" spans="2:2" ht="21" x14ac:dyDescent="0.35">
      <c r="B2" s="126" t="s">
        <v>0</v>
      </c>
    </row>
    <row r="3" spans="2:2" x14ac:dyDescent="0.25">
      <c r="B3" s="27" t="s">
        <v>1</v>
      </c>
    </row>
    <row r="16" spans="2:2" ht="160.15" customHeight="1" x14ac:dyDescent="0.25"/>
    <row r="17" spans="2:4" ht="16.5" thickBot="1" x14ac:dyDescent="0.35">
      <c r="B17" s="127" t="s">
        <v>2</v>
      </c>
      <c r="C17" s="127" t="s">
        <v>3</v>
      </c>
      <c r="D17" s="2"/>
    </row>
    <row r="18" spans="2:4" ht="15.75" thickTop="1" x14ac:dyDescent="0.25">
      <c r="B18" s="253" t="s">
        <v>4</v>
      </c>
      <c r="C18" s="253"/>
      <c r="D18" s="2"/>
    </row>
    <row r="19" spans="2:4" ht="30" x14ac:dyDescent="0.25">
      <c r="B19" s="128" t="s">
        <v>5</v>
      </c>
      <c r="C19" s="129" t="s">
        <v>6</v>
      </c>
    </row>
    <row r="20" spans="2:4" ht="45" x14ac:dyDescent="0.25">
      <c r="B20" s="128" t="s">
        <v>7</v>
      </c>
      <c r="C20" s="129" t="s">
        <v>8</v>
      </c>
    </row>
    <row r="21" spans="2:4" ht="80.25" customHeight="1" x14ac:dyDescent="0.25">
      <c r="B21" s="128" t="s">
        <v>9</v>
      </c>
      <c r="C21" s="129" t="s">
        <v>10</v>
      </c>
    </row>
    <row r="22" spans="2:4" ht="45.75" thickBot="1" x14ac:dyDescent="0.3">
      <c r="B22" s="128" t="s">
        <v>11</v>
      </c>
      <c r="C22" s="129" t="s">
        <v>12</v>
      </c>
    </row>
    <row r="23" spans="2:4" ht="15.75" thickTop="1" x14ac:dyDescent="0.25">
      <c r="B23" s="253" t="s">
        <v>13</v>
      </c>
      <c r="C23" s="253"/>
    </row>
    <row r="24" spans="2:4" ht="60" x14ac:dyDescent="0.25">
      <c r="B24" s="128" t="s">
        <v>14</v>
      </c>
      <c r="C24" s="129" t="s">
        <v>15</v>
      </c>
    </row>
    <row r="25" spans="2:4" ht="141.75" customHeight="1" x14ac:dyDescent="0.25">
      <c r="B25" s="128" t="s">
        <v>16</v>
      </c>
      <c r="C25" s="130" t="s">
        <v>17</v>
      </c>
    </row>
    <row r="26" spans="2:4" ht="31.9" customHeight="1" x14ac:dyDescent="0.25">
      <c r="B26" s="128" t="s">
        <v>18</v>
      </c>
      <c r="C26" s="129" t="s">
        <v>19</v>
      </c>
    </row>
    <row r="27" spans="2:4" ht="30.75" thickBot="1" x14ac:dyDescent="0.3">
      <c r="B27" s="128" t="s">
        <v>20</v>
      </c>
      <c r="C27" s="129" t="s">
        <v>21</v>
      </c>
    </row>
    <row r="28" spans="2:4" ht="15.75" thickTop="1" x14ac:dyDescent="0.25">
      <c r="B28" s="253" t="s">
        <v>22</v>
      </c>
      <c r="C28" s="253"/>
    </row>
    <row r="29" spans="2:4" ht="45" x14ac:dyDescent="0.25">
      <c r="B29" s="128" t="s">
        <v>23</v>
      </c>
      <c r="C29" s="129" t="s">
        <v>24</v>
      </c>
    </row>
    <row r="30" spans="2:4" ht="46.15" customHeight="1" x14ac:dyDescent="0.25">
      <c r="B30" s="128" t="s">
        <v>25</v>
      </c>
      <c r="C30" s="129" t="s">
        <v>26</v>
      </c>
    </row>
    <row r="31" spans="2:4" ht="15.75" x14ac:dyDescent="0.3">
      <c r="B31" s="1"/>
      <c r="C31" s="1"/>
    </row>
    <row r="32" spans="2:4" ht="15.75" x14ac:dyDescent="0.3">
      <c r="B32" s="1"/>
      <c r="C32" s="1"/>
    </row>
    <row r="33" spans="2:3" ht="15.75" x14ac:dyDescent="0.3">
      <c r="B33" s="1"/>
      <c r="C33" s="1"/>
    </row>
  </sheetData>
  <mergeCells count="3">
    <mergeCell ref="B18:C18"/>
    <mergeCell ref="B23:C23"/>
    <mergeCell ref="B28:C28"/>
  </mergeCells>
  <pageMargins left="0.7" right="0.7" top="0.75" bottom="0.75" header="0.3" footer="0.3"/>
  <pageSetup paperSize="9" scale="61"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2E997-A79B-4C7C-8D85-D1391742B45F}">
  <sheetPr codeName="Sheet10">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127</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681" priority="41">
      <formula>$A$33="nvt"</formula>
    </cfRule>
  </conditionalFormatting>
  <conditionalFormatting sqref="B58:F74">
    <cfRule type="expression" dxfId="680" priority="40">
      <formula>$A$55="nvt"</formula>
    </cfRule>
  </conditionalFormatting>
  <conditionalFormatting sqref="B80:F96">
    <cfRule type="expression" dxfId="679" priority="39">
      <formula>$A$77="nvt"</formula>
    </cfRule>
  </conditionalFormatting>
  <conditionalFormatting sqref="B102:C113">
    <cfRule type="expression" dxfId="678" priority="38">
      <formula>$A$99="nvt"</formula>
    </cfRule>
  </conditionalFormatting>
  <conditionalFormatting sqref="B135:H153">
    <cfRule type="expression" dxfId="677" priority="37">
      <formula>$A$132="nvt"</formula>
    </cfRule>
  </conditionalFormatting>
  <conditionalFormatting sqref="B159:I168">
    <cfRule type="expression" dxfId="676" priority="36">
      <formula>$A$156="nvt"</formula>
    </cfRule>
  </conditionalFormatting>
  <conditionalFormatting sqref="B174:C185">
    <cfRule type="expression" dxfId="675" priority="35">
      <formula>$A$171="nvt"</formula>
    </cfRule>
  </conditionalFormatting>
  <conditionalFormatting sqref="B191:E208">
    <cfRule type="expression" dxfId="674" priority="34">
      <formula>$A$188="nvt"</formula>
    </cfRule>
  </conditionalFormatting>
  <conditionalFormatting sqref="B214:F230">
    <cfRule type="expression" dxfId="673" priority="33">
      <formula>$A$211="nvt"</formula>
    </cfRule>
  </conditionalFormatting>
  <conditionalFormatting sqref="B17:D26">
    <cfRule type="expression" dxfId="672" priority="32">
      <formula>$A17=0</formula>
    </cfRule>
  </conditionalFormatting>
  <conditionalFormatting sqref="C249">
    <cfRule type="cellIs" dxfId="671" priority="31" operator="notEqual">
      <formula>"JA"</formula>
    </cfRule>
  </conditionalFormatting>
  <conditionalFormatting sqref="B33">
    <cfRule type="expression" dxfId="670" priority="30">
      <formula>$A$33="nvt"</formula>
    </cfRule>
  </conditionalFormatting>
  <conditionalFormatting sqref="B55">
    <cfRule type="expression" dxfId="669" priority="29">
      <formula>$A$55="nvt"</formula>
    </cfRule>
  </conditionalFormatting>
  <conditionalFormatting sqref="C55">
    <cfRule type="expression" dxfId="668" priority="28">
      <formula>$A$55="nvt"</formula>
    </cfRule>
  </conditionalFormatting>
  <conditionalFormatting sqref="C33">
    <cfRule type="expression" dxfId="667" priority="27">
      <formula>$A$33="nvt"</formula>
    </cfRule>
  </conditionalFormatting>
  <conditionalFormatting sqref="B77">
    <cfRule type="expression" dxfId="666" priority="26">
      <formula>$A$77="nvt"</formula>
    </cfRule>
  </conditionalFormatting>
  <conditionalFormatting sqref="C77">
    <cfRule type="expression" dxfId="665" priority="25">
      <formula>$A$77="nvt"</formula>
    </cfRule>
  </conditionalFormatting>
  <conditionalFormatting sqref="B99">
    <cfRule type="expression" dxfId="664" priority="24">
      <formula>$A$99="nvt"</formula>
    </cfRule>
  </conditionalFormatting>
  <conditionalFormatting sqref="C99">
    <cfRule type="expression" dxfId="663" priority="23">
      <formula>$A$99="nvt"</formula>
    </cfRule>
  </conditionalFormatting>
  <conditionalFormatting sqref="B116">
    <cfRule type="expression" dxfId="662" priority="22">
      <formula>$A$116="nvt"</formula>
    </cfRule>
  </conditionalFormatting>
  <conditionalFormatting sqref="C116">
    <cfRule type="expression" dxfId="661" priority="21">
      <formula>$A$116="nvt"</formula>
    </cfRule>
  </conditionalFormatting>
  <conditionalFormatting sqref="B132">
    <cfRule type="expression" dxfId="660" priority="20">
      <formula>$A$132="nvt"</formula>
    </cfRule>
  </conditionalFormatting>
  <conditionalFormatting sqref="C132">
    <cfRule type="expression" dxfId="659" priority="19">
      <formula>$A$132="nvt"</formula>
    </cfRule>
  </conditionalFormatting>
  <conditionalFormatting sqref="B156">
    <cfRule type="expression" dxfId="658" priority="18">
      <formula>$A$156="nvt"</formula>
    </cfRule>
  </conditionalFormatting>
  <conditionalFormatting sqref="C156">
    <cfRule type="expression" dxfId="657" priority="17">
      <formula>$A$156="nvt"</formula>
    </cfRule>
  </conditionalFormatting>
  <conditionalFormatting sqref="B171">
    <cfRule type="expression" dxfId="656" priority="16">
      <formula>$A$171="nvt"</formula>
    </cfRule>
  </conditionalFormatting>
  <conditionalFormatting sqref="C171">
    <cfRule type="expression" dxfId="655" priority="15">
      <formula>$A$171="nvt"</formula>
    </cfRule>
  </conditionalFormatting>
  <conditionalFormatting sqref="B188">
    <cfRule type="expression" dxfId="654" priority="14">
      <formula>$A$188="nvt"</formula>
    </cfRule>
  </conditionalFormatting>
  <conditionalFormatting sqref="C188">
    <cfRule type="expression" dxfId="653" priority="13">
      <formula>$A$188="nvt"</formula>
    </cfRule>
  </conditionalFormatting>
  <conditionalFormatting sqref="B211">
    <cfRule type="expression" dxfId="652" priority="12">
      <formula>$A$211="nvt"</formula>
    </cfRule>
  </conditionalFormatting>
  <conditionalFormatting sqref="C211">
    <cfRule type="expression" dxfId="651" priority="11">
      <formula>$A$211="nvt"</formula>
    </cfRule>
  </conditionalFormatting>
  <conditionalFormatting sqref="D171">
    <cfRule type="expression" dxfId="650" priority="10">
      <formula>$A$171="nvt"</formula>
    </cfRule>
  </conditionalFormatting>
  <conditionalFormatting sqref="A12:I272">
    <cfRule type="expression" dxfId="649" priority="1" stopIfTrue="1">
      <formula>$A$16=0</formula>
    </cfRule>
  </conditionalFormatting>
  <conditionalFormatting sqref="B29:C29">
    <cfRule type="expression" dxfId="648" priority="42">
      <formula>LEFT($C$29,3)="Let"</formula>
    </cfRule>
  </conditionalFormatting>
  <conditionalFormatting sqref="C272">
    <cfRule type="cellIs" dxfId="647" priority="9" operator="notEqual">
      <formula>"JA"</formula>
    </cfRule>
  </conditionalFormatting>
  <conditionalFormatting sqref="B119:H129">
    <cfRule type="expression" dxfId="646" priority="8">
      <formula>$A$116="nvt"</formula>
    </cfRule>
  </conditionalFormatting>
  <conditionalFormatting sqref="E171">
    <cfRule type="expression" dxfId="645" priority="7">
      <formula>$A$171="nvt"</formula>
    </cfRule>
  </conditionalFormatting>
  <conditionalFormatting sqref="D245">
    <cfRule type="expression" dxfId="644" priority="6">
      <formula>C249&lt;&gt;"JA"</formula>
    </cfRule>
  </conditionalFormatting>
  <conditionalFormatting sqref="I136:I153">
    <cfRule type="expression" dxfId="643" priority="5">
      <formula>$A$132="nvt"</formula>
    </cfRule>
  </conditionalFormatting>
  <conditionalFormatting sqref="I135">
    <cfRule type="expression" dxfId="642" priority="4">
      <formula>$A$132="nvt"</formula>
    </cfRule>
  </conditionalFormatting>
  <conditionalFormatting sqref="I119">
    <cfRule type="expression" dxfId="641" priority="3">
      <formula>$A$116="nvt"</formula>
    </cfRule>
  </conditionalFormatting>
  <conditionalFormatting sqref="I120:I129">
    <cfRule type="expression" dxfId="640" priority="2">
      <formula>$A$116="nvt"</formula>
    </cfRule>
  </conditionalFormatting>
  <dataValidations count="5">
    <dataValidation type="list" allowBlank="1" showInputMessage="1" showErrorMessage="1" sqref="B81:B95 B37:B51 B136:B152 B120:B128 B59:B73 B160:B167 B192:B207 B215:B229" xr:uid="{2A4370C2-2A14-44DE-A238-E3D8602BC865}">
      <formula1>K_Werkpakket</formula1>
    </dataValidation>
    <dataValidation type="list" allowBlank="1" showInputMessage="1" showErrorMessage="1" sqref="C6" xr:uid="{8E65E26E-090D-4E79-BE0C-6FCC995C6FD1}">
      <formula1>K_Type</formula1>
    </dataValidation>
    <dataValidation type="list" allowBlank="1" showInputMessage="1" showErrorMessage="1" sqref="C7" xr:uid="{876B0BBF-1606-4A34-B6FB-8BFDEF633350}">
      <formula1>K_Omvang</formula1>
    </dataValidation>
    <dataValidation type="list" allowBlank="1" showInputMessage="1" showErrorMessage="1" sqref="C258:C267" xr:uid="{9F5CE003-9022-4376-AE51-BF295746FE88}">
      <formula1>K_Staatssteunartikel</formula1>
    </dataValidation>
    <dataValidation type="list" allowBlank="1" showInputMessage="1" showErrorMessage="1" sqref="C155" xr:uid="{96810883-7B17-42D7-BF5D-2C415E22373E}">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14F1E-F648-471F-BDD9-087FC153A8E2}">
  <sheetPr codeName="Sheet11">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128</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639" priority="41">
      <formula>$A$33="nvt"</formula>
    </cfRule>
  </conditionalFormatting>
  <conditionalFormatting sqref="B58:F74">
    <cfRule type="expression" dxfId="638" priority="40">
      <formula>$A$55="nvt"</formula>
    </cfRule>
  </conditionalFormatting>
  <conditionalFormatting sqref="B80:F96">
    <cfRule type="expression" dxfId="637" priority="39">
      <formula>$A$77="nvt"</formula>
    </cfRule>
  </conditionalFormatting>
  <conditionalFormatting sqref="B102:C113">
    <cfRule type="expression" dxfId="636" priority="38">
      <formula>$A$99="nvt"</formula>
    </cfRule>
  </conditionalFormatting>
  <conditionalFormatting sqref="B135:H153">
    <cfRule type="expression" dxfId="635" priority="37">
      <formula>$A$132="nvt"</formula>
    </cfRule>
  </conditionalFormatting>
  <conditionalFormatting sqref="B159:I168">
    <cfRule type="expression" dxfId="634" priority="36">
      <formula>$A$156="nvt"</formula>
    </cfRule>
  </conditionalFormatting>
  <conditionalFormatting sqref="B174:C185">
    <cfRule type="expression" dxfId="633" priority="35">
      <formula>$A$171="nvt"</formula>
    </cfRule>
  </conditionalFormatting>
  <conditionalFormatting sqref="B191:E208">
    <cfRule type="expression" dxfId="632" priority="34">
      <formula>$A$188="nvt"</formula>
    </cfRule>
  </conditionalFormatting>
  <conditionalFormatting sqref="B214:F230">
    <cfRule type="expression" dxfId="631" priority="33">
      <formula>$A$211="nvt"</formula>
    </cfRule>
  </conditionalFormatting>
  <conditionalFormatting sqref="B17:D26">
    <cfRule type="expression" dxfId="630" priority="32">
      <formula>$A17=0</formula>
    </cfRule>
  </conditionalFormatting>
  <conditionalFormatting sqref="C249">
    <cfRule type="cellIs" dxfId="629" priority="31" operator="notEqual">
      <formula>"JA"</formula>
    </cfRule>
  </conditionalFormatting>
  <conditionalFormatting sqref="B33">
    <cfRule type="expression" dxfId="628" priority="30">
      <formula>$A$33="nvt"</formula>
    </cfRule>
  </conditionalFormatting>
  <conditionalFormatting sqref="B55">
    <cfRule type="expression" dxfId="627" priority="29">
      <formula>$A$55="nvt"</formula>
    </cfRule>
  </conditionalFormatting>
  <conditionalFormatting sqref="C55">
    <cfRule type="expression" dxfId="626" priority="28">
      <formula>$A$55="nvt"</formula>
    </cfRule>
  </conditionalFormatting>
  <conditionalFormatting sqref="C33">
    <cfRule type="expression" dxfId="625" priority="27">
      <formula>$A$33="nvt"</formula>
    </cfRule>
  </conditionalFormatting>
  <conditionalFormatting sqref="B77">
    <cfRule type="expression" dxfId="624" priority="26">
      <formula>$A$77="nvt"</formula>
    </cfRule>
  </conditionalFormatting>
  <conditionalFormatting sqref="C77">
    <cfRule type="expression" dxfId="623" priority="25">
      <formula>$A$77="nvt"</formula>
    </cfRule>
  </conditionalFormatting>
  <conditionalFormatting sqref="B99">
    <cfRule type="expression" dxfId="622" priority="24">
      <formula>$A$99="nvt"</formula>
    </cfRule>
  </conditionalFormatting>
  <conditionalFormatting sqref="C99">
    <cfRule type="expression" dxfId="621" priority="23">
      <formula>$A$99="nvt"</formula>
    </cfRule>
  </conditionalFormatting>
  <conditionalFormatting sqref="B116">
    <cfRule type="expression" dxfId="620" priority="22">
      <formula>$A$116="nvt"</formula>
    </cfRule>
  </conditionalFormatting>
  <conditionalFormatting sqref="C116">
    <cfRule type="expression" dxfId="619" priority="21">
      <formula>$A$116="nvt"</formula>
    </cfRule>
  </conditionalFormatting>
  <conditionalFormatting sqref="B132">
    <cfRule type="expression" dxfId="618" priority="20">
      <formula>$A$132="nvt"</formula>
    </cfRule>
  </conditionalFormatting>
  <conditionalFormatting sqref="C132">
    <cfRule type="expression" dxfId="617" priority="19">
      <formula>$A$132="nvt"</formula>
    </cfRule>
  </conditionalFormatting>
  <conditionalFormatting sqref="B156">
    <cfRule type="expression" dxfId="616" priority="18">
      <formula>$A$156="nvt"</formula>
    </cfRule>
  </conditionalFormatting>
  <conditionalFormatting sqref="C156">
    <cfRule type="expression" dxfId="615" priority="17">
      <formula>$A$156="nvt"</formula>
    </cfRule>
  </conditionalFormatting>
  <conditionalFormatting sqref="B171">
    <cfRule type="expression" dxfId="614" priority="16">
      <formula>$A$171="nvt"</formula>
    </cfRule>
  </conditionalFormatting>
  <conditionalFormatting sqref="C171">
    <cfRule type="expression" dxfId="613" priority="15">
      <formula>$A$171="nvt"</formula>
    </cfRule>
  </conditionalFormatting>
  <conditionalFormatting sqref="B188">
    <cfRule type="expression" dxfId="612" priority="14">
      <formula>$A$188="nvt"</formula>
    </cfRule>
  </conditionalFormatting>
  <conditionalFormatting sqref="C188">
    <cfRule type="expression" dxfId="611" priority="13">
      <formula>$A$188="nvt"</formula>
    </cfRule>
  </conditionalFormatting>
  <conditionalFormatting sqref="B211">
    <cfRule type="expression" dxfId="610" priority="12">
      <formula>$A$211="nvt"</formula>
    </cfRule>
  </conditionalFormatting>
  <conditionalFormatting sqref="C211">
    <cfRule type="expression" dxfId="609" priority="11">
      <formula>$A$211="nvt"</formula>
    </cfRule>
  </conditionalFormatting>
  <conditionalFormatting sqref="D171">
    <cfRule type="expression" dxfId="608" priority="10">
      <formula>$A$171="nvt"</formula>
    </cfRule>
  </conditionalFormatting>
  <conditionalFormatting sqref="A12:I272">
    <cfRule type="expression" dxfId="607" priority="1" stopIfTrue="1">
      <formula>$A$16=0</formula>
    </cfRule>
  </conditionalFormatting>
  <conditionalFormatting sqref="B29:C29">
    <cfRule type="expression" dxfId="606" priority="42">
      <formula>LEFT($C$29,3)="Let"</formula>
    </cfRule>
  </conditionalFormatting>
  <conditionalFormatting sqref="C272">
    <cfRule type="cellIs" dxfId="605" priority="9" operator="notEqual">
      <formula>"JA"</formula>
    </cfRule>
  </conditionalFormatting>
  <conditionalFormatting sqref="B119:H129">
    <cfRule type="expression" dxfId="604" priority="8">
      <formula>$A$116="nvt"</formula>
    </cfRule>
  </conditionalFormatting>
  <conditionalFormatting sqref="E171">
    <cfRule type="expression" dxfId="603" priority="7">
      <formula>$A$171="nvt"</formula>
    </cfRule>
  </conditionalFormatting>
  <conditionalFormatting sqref="D245">
    <cfRule type="expression" dxfId="602" priority="6">
      <formula>C249&lt;&gt;"JA"</formula>
    </cfRule>
  </conditionalFormatting>
  <conditionalFormatting sqref="I136:I153">
    <cfRule type="expression" dxfId="601" priority="5">
      <formula>$A$132="nvt"</formula>
    </cfRule>
  </conditionalFormatting>
  <conditionalFormatting sqref="I135">
    <cfRule type="expression" dxfId="600" priority="4">
      <formula>$A$132="nvt"</formula>
    </cfRule>
  </conditionalFormatting>
  <conditionalFormatting sqref="I119">
    <cfRule type="expression" dxfId="599" priority="3">
      <formula>$A$116="nvt"</formula>
    </cfRule>
  </conditionalFormatting>
  <conditionalFormatting sqref="I120:I129">
    <cfRule type="expression" dxfId="598" priority="2">
      <formula>$A$116="nvt"</formula>
    </cfRule>
  </conditionalFormatting>
  <dataValidations count="5">
    <dataValidation type="list" allowBlank="1" showInputMessage="1" showErrorMessage="1" sqref="C155" xr:uid="{B349D460-CA7F-48DD-AC89-480E4827A986}">
      <formula1>#REF!</formula1>
    </dataValidation>
    <dataValidation type="list" allowBlank="1" showInputMessage="1" showErrorMessage="1" sqref="C258:C267" xr:uid="{5AE13F27-66F3-4352-9660-37E5B367C8B9}">
      <formula1>K_Staatssteunartikel</formula1>
    </dataValidation>
    <dataValidation type="list" allowBlank="1" showInputMessage="1" showErrorMessage="1" sqref="C7" xr:uid="{4645690A-CE5B-4FDC-AB18-E81D3600602C}">
      <formula1>K_Omvang</formula1>
    </dataValidation>
    <dataValidation type="list" allowBlank="1" showInputMessage="1" showErrorMessage="1" sqref="C6" xr:uid="{58311A34-93DF-4C71-8EAC-900C8129E3D1}">
      <formula1>K_Type</formula1>
    </dataValidation>
    <dataValidation type="list" allowBlank="1" showInputMessage="1" showErrorMessage="1" sqref="B81:B95 B37:B51 B136:B152 B120:B128 B59:B73 B160:B167 B192:B207 B215:B229" xr:uid="{AEF77E85-F04A-4ACB-94F6-EFCA38C284CF}">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2A34-06D4-41E2-BAC0-778FE02ED33B}">
  <sheetPr codeName="Sheet12">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129</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597" priority="41">
      <formula>$A$33="nvt"</formula>
    </cfRule>
  </conditionalFormatting>
  <conditionalFormatting sqref="B58:F74">
    <cfRule type="expression" dxfId="596" priority="40">
      <formula>$A$55="nvt"</formula>
    </cfRule>
  </conditionalFormatting>
  <conditionalFormatting sqref="B80:F96">
    <cfRule type="expression" dxfId="595" priority="39">
      <formula>$A$77="nvt"</formula>
    </cfRule>
  </conditionalFormatting>
  <conditionalFormatting sqref="B102:C113">
    <cfRule type="expression" dxfId="594" priority="38">
      <formula>$A$99="nvt"</formula>
    </cfRule>
  </conditionalFormatting>
  <conditionalFormatting sqref="B135:H153">
    <cfRule type="expression" dxfId="593" priority="37">
      <formula>$A$132="nvt"</formula>
    </cfRule>
  </conditionalFormatting>
  <conditionalFormatting sqref="B159:I168">
    <cfRule type="expression" dxfId="592" priority="36">
      <formula>$A$156="nvt"</formula>
    </cfRule>
  </conditionalFormatting>
  <conditionalFormatting sqref="B174:C185">
    <cfRule type="expression" dxfId="591" priority="35">
      <formula>$A$171="nvt"</formula>
    </cfRule>
  </conditionalFormatting>
  <conditionalFormatting sqref="B191:E208">
    <cfRule type="expression" dxfId="590" priority="34">
      <formula>$A$188="nvt"</formula>
    </cfRule>
  </conditionalFormatting>
  <conditionalFormatting sqref="B214:F230">
    <cfRule type="expression" dxfId="589" priority="33">
      <formula>$A$211="nvt"</formula>
    </cfRule>
  </conditionalFormatting>
  <conditionalFormatting sqref="B17:D26">
    <cfRule type="expression" dxfId="588" priority="32">
      <formula>$A17=0</formula>
    </cfRule>
  </conditionalFormatting>
  <conditionalFormatting sqref="C249">
    <cfRule type="cellIs" dxfId="587" priority="31" operator="notEqual">
      <formula>"JA"</formula>
    </cfRule>
  </conditionalFormatting>
  <conditionalFormatting sqref="B33">
    <cfRule type="expression" dxfId="586" priority="30">
      <formula>$A$33="nvt"</formula>
    </cfRule>
  </conditionalFormatting>
  <conditionalFormatting sqref="B55">
    <cfRule type="expression" dxfId="585" priority="29">
      <formula>$A$55="nvt"</formula>
    </cfRule>
  </conditionalFormatting>
  <conditionalFormatting sqref="C55">
    <cfRule type="expression" dxfId="584" priority="28">
      <formula>$A$55="nvt"</formula>
    </cfRule>
  </conditionalFormatting>
  <conditionalFormatting sqref="C33">
    <cfRule type="expression" dxfId="583" priority="27">
      <formula>$A$33="nvt"</formula>
    </cfRule>
  </conditionalFormatting>
  <conditionalFormatting sqref="B77">
    <cfRule type="expression" dxfId="582" priority="26">
      <formula>$A$77="nvt"</formula>
    </cfRule>
  </conditionalFormatting>
  <conditionalFormatting sqref="C77">
    <cfRule type="expression" dxfId="581" priority="25">
      <formula>$A$77="nvt"</formula>
    </cfRule>
  </conditionalFormatting>
  <conditionalFormatting sqref="B99">
    <cfRule type="expression" dxfId="580" priority="24">
      <formula>$A$99="nvt"</formula>
    </cfRule>
  </conditionalFormatting>
  <conditionalFormatting sqref="C99">
    <cfRule type="expression" dxfId="579" priority="23">
      <formula>$A$99="nvt"</formula>
    </cfRule>
  </conditionalFormatting>
  <conditionalFormatting sqref="B116">
    <cfRule type="expression" dxfId="578" priority="22">
      <formula>$A$116="nvt"</formula>
    </cfRule>
  </conditionalFormatting>
  <conditionalFormatting sqref="C116">
    <cfRule type="expression" dxfId="577" priority="21">
      <formula>$A$116="nvt"</formula>
    </cfRule>
  </conditionalFormatting>
  <conditionalFormatting sqref="B132">
    <cfRule type="expression" dxfId="576" priority="20">
      <formula>$A$132="nvt"</formula>
    </cfRule>
  </conditionalFormatting>
  <conditionalFormatting sqref="C132">
    <cfRule type="expression" dxfId="575" priority="19">
      <formula>$A$132="nvt"</formula>
    </cfRule>
  </conditionalFormatting>
  <conditionalFormatting sqref="B156">
    <cfRule type="expression" dxfId="574" priority="18">
      <formula>$A$156="nvt"</formula>
    </cfRule>
  </conditionalFormatting>
  <conditionalFormatting sqref="C156">
    <cfRule type="expression" dxfId="573" priority="17">
      <formula>$A$156="nvt"</formula>
    </cfRule>
  </conditionalFormatting>
  <conditionalFormatting sqref="B171">
    <cfRule type="expression" dxfId="572" priority="16">
      <formula>$A$171="nvt"</formula>
    </cfRule>
  </conditionalFormatting>
  <conditionalFormatting sqref="C171">
    <cfRule type="expression" dxfId="571" priority="15">
      <formula>$A$171="nvt"</formula>
    </cfRule>
  </conditionalFormatting>
  <conditionalFormatting sqref="B188">
    <cfRule type="expression" dxfId="570" priority="14">
      <formula>$A$188="nvt"</formula>
    </cfRule>
  </conditionalFormatting>
  <conditionalFormatting sqref="C188">
    <cfRule type="expression" dxfId="569" priority="13">
      <formula>$A$188="nvt"</formula>
    </cfRule>
  </conditionalFormatting>
  <conditionalFormatting sqref="B211">
    <cfRule type="expression" dxfId="568" priority="12">
      <formula>$A$211="nvt"</formula>
    </cfRule>
  </conditionalFormatting>
  <conditionalFormatting sqref="C211">
    <cfRule type="expression" dxfId="567" priority="11">
      <formula>$A$211="nvt"</formula>
    </cfRule>
  </conditionalFormatting>
  <conditionalFormatting sqref="D171">
    <cfRule type="expression" dxfId="566" priority="10">
      <formula>$A$171="nvt"</formula>
    </cfRule>
  </conditionalFormatting>
  <conditionalFormatting sqref="A12:I272">
    <cfRule type="expression" dxfId="565" priority="1" stopIfTrue="1">
      <formula>$A$16=0</formula>
    </cfRule>
  </conditionalFormatting>
  <conditionalFormatting sqref="B29:C29">
    <cfRule type="expression" dxfId="564" priority="42">
      <formula>LEFT($C$29,3)="Let"</formula>
    </cfRule>
  </conditionalFormatting>
  <conditionalFormatting sqref="C272">
    <cfRule type="cellIs" dxfId="563" priority="9" operator="notEqual">
      <formula>"JA"</formula>
    </cfRule>
  </conditionalFormatting>
  <conditionalFormatting sqref="B119:H129">
    <cfRule type="expression" dxfId="562" priority="8">
      <formula>$A$116="nvt"</formula>
    </cfRule>
  </conditionalFormatting>
  <conditionalFormatting sqref="E171">
    <cfRule type="expression" dxfId="561" priority="7">
      <formula>$A$171="nvt"</formula>
    </cfRule>
  </conditionalFormatting>
  <conditionalFormatting sqref="D245">
    <cfRule type="expression" dxfId="560" priority="6">
      <formula>C249&lt;&gt;"JA"</formula>
    </cfRule>
  </conditionalFormatting>
  <conditionalFormatting sqref="I136:I153">
    <cfRule type="expression" dxfId="559" priority="5">
      <formula>$A$132="nvt"</formula>
    </cfRule>
  </conditionalFormatting>
  <conditionalFormatting sqref="I135">
    <cfRule type="expression" dxfId="558" priority="4">
      <formula>$A$132="nvt"</formula>
    </cfRule>
  </conditionalFormatting>
  <conditionalFormatting sqref="I119">
    <cfRule type="expression" dxfId="557" priority="3">
      <formula>$A$116="nvt"</formula>
    </cfRule>
  </conditionalFormatting>
  <conditionalFormatting sqref="I120:I129">
    <cfRule type="expression" dxfId="556" priority="2">
      <formula>$A$116="nvt"</formula>
    </cfRule>
  </conditionalFormatting>
  <dataValidations count="5">
    <dataValidation type="list" allowBlank="1" showInputMessage="1" showErrorMessage="1" sqref="C155" xr:uid="{5F469226-06C5-47F9-A636-C37244C57223}">
      <formula1>#REF!</formula1>
    </dataValidation>
    <dataValidation type="list" allowBlank="1" showInputMessage="1" showErrorMessage="1" sqref="C258:C267" xr:uid="{8E533CF5-C82B-4BD3-BE74-92FAE912A6D9}">
      <formula1>K_Staatssteunartikel</formula1>
    </dataValidation>
    <dataValidation type="list" allowBlank="1" showInputMessage="1" showErrorMessage="1" sqref="C7" xr:uid="{2BE9BB63-3478-44C6-8070-84E38B15C061}">
      <formula1>K_Omvang</formula1>
    </dataValidation>
    <dataValidation type="list" allowBlank="1" showInputMessage="1" showErrorMessage="1" sqref="C6" xr:uid="{BCE7A2F0-E318-4925-BE4F-1370842842D4}">
      <formula1>K_Type</formula1>
    </dataValidation>
    <dataValidation type="list" allowBlank="1" showInputMessage="1" showErrorMessage="1" sqref="B81:B95 B37:B51 B136:B152 B120:B128 B59:B73 B160:B167 B192:B207 B215:B229" xr:uid="{53952044-57D1-4B81-A832-908FC37BA122}">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DE2C-FE2D-4DC1-B827-52D3F860D2B5}">
  <sheetPr codeName="Sheet13">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130</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555" priority="41">
      <formula>$A$33="nvt"</formula>
    </cfRule>
  </conditionalFormatting>
  <conditionalFormatting sqref="B58:F74">
    <cfRule type="expression" dxfId="554" priority="40">
      <formula>$A$55="nvt"</formula>
    </cfRule>
  </conditionalFormatting>
  <conditionalFormatting sqref="B80:F96">
    <cfRule type="expression" dxfId="553" priority="39">
      <formula>$A$77="nvt"</formula>
    </cfRule>
  </conditionalFormatting>
  <conditionalFormatting sqref="B102:C113">
    <cfRule type="expression" dxfId="552" priority="38">
      <formula>$A$99="nvt"</formula>
    </cfRule>
  </conditionalFormatting>
  <conditionalFormatting sqref="B135:H153">
    <cfRule type="expression" dxfId="551" priority="37">
      <formula>$A$132="nvt"</formula>
    </cfRule>
  </conditionalFormatting>
  <conditionalFormatting sqref="B159:I168">
    <cfRule type="expression" dxfId="550" priority="36">
      <formula>$A$156="nvt"</formula>
    </cfRule>
  </conditionalFormatting>
  <conditionalFormatting sqref="B174:C185">
    <cfRule type="expression" dxfId="549" priority="35">
      <formula>$A$171="nvt"</formula>
    </cfRule>
  </conditionalFormatting>
  <conditionalFormatting sqref="B191:E208">
    <cfRule type="expression" dxfId="548" priority="34">
      <formula>$A$188="nvt"</formula>
    </cfRule>
  </conditionalFormatting>
  <conditionalFormatting sqref="B214:F230">
    <cfRule type="expression" dxfId="547" priority="33">
      <formula>$A$211="nvt"</formula>
    </cfRule>
  </conditionalFormatting>
  <conditionalFormatting sqref="B17:D26">
    <cfRule type="expression" dxfId="546" priority="32">
      <formula>$A17=0</formula>
    </cfRule>
  </conditionalFormatting>
  <conditionalFormatting sqref="C249">
    <cfRule type="cellIs" dxfId="545" priority="31" operator="notEqual">
      <formula>"JA"</formula>
    </cfRule>
  </conditionalFormatting>
  <conditionalFormatting sqref="B33">
    <cfRule type="expression" dxfId="544" priority="30">
      <formula>$A$33="nvt"</formula>
    </cfRule>
  </conditionalFormatting>
  <conditionalFormatting sqref="B55">
    <cfRule type="expression" dxfId="543" priority="29">
      <formula>$A$55="nvt"</formula>
    </cfRule>
  </conditionalFormatting>
  <conditionalFormatting sqref="C55">
    <cfRule type="expression" dxfId="542" priority="28">
      <formula>$A$55="nvt"</formula>
    </cfRule>
  </conditionalFormatting>
  <conditionalFormatting sqref="C33">
    <cfRule type="expression" dxfId="541" priority="27">
      <formula>$A$33="nvt"</formula>
    </cfRule>
  </conditionalFormatting>
  <conditionalFormatting sqref="B77">
    <cfRule type="expression" dxfId="540" priority="26">
      <formula>$A$77="nvt"</formula>
    </cfRule>
  </conditionalFormatting>
  <conditionalFormatting sqref="C77">
    <cfRule type="expression" dxfId="539" priority="25">
      <formula>$A$77="nvt"</formula>
    </cfRule>
  </conditionalFormatting>
  <conditionalFormatting sqref="B99">
    <cfRule type="expression" dxfId="538" priority="24">
      <formula>$A$99="nvt"</formula>
    </cfRule>
  </conditionalFormatting>
  <conditionalFormatting sqref="C99">
    <cfRule type="expression" dxfId="537" priority="23">
      <formula>$A$99="nvt"</formula>
    </cfRule>
  </conditionalFormatting>
  <conditionalFormatting sqref="B116">
    <cfRule type="expression" dxfId="536" priority="22">
      <formula>$A$116="nvt"</formula>
    </cfRule>
  </conditionalFormatting>
  <conditionalFormatting sqref="C116">
    <cfRule type="expression" dxfId="535" priority="21">
      <formula>$A$116="nvt"</formula>
    </cfRule>
  </conditionalFormatting>
  <conditionalFormatting sqref="B132">
    <cfRule type="expression" dxfId="534" priority="20">
      <formula>$A$132="nvt"</formula>
    </cfRule>
  </conditionalFormatting>
  <conditionalFormatting sqref="C132">
    <cfRule type="expression" dxfId="533" priority="19">
      <formula>$A$132="nvt"</formula>
    </cfRule>
  </conditionalFormatting>
  <conditionalFormatting sqref="B156">
    <cfRule type="expression" dxfId="532" priority="18">
      <formula>$A$156="nvt"</formula>
    </cfRule>
  </conditionalFormatting>
  <conditionalFormatting sqref="C156">
    <cfRule type="expression" dxfId="531" priority="17">
      <formula>$A$156="nvt"</formula>
    </cfRule>
  </conditionalFormatting>
  <conditionalFormatting sqref="B171">
    <cfRule type="expression" dxfId="530" priority="16">
      <formula>$A$171="nvt"</formula>
    </cfRule>
  </conditionalFormatting>
  <conditionalFormatting sqref="C171">
    <cfRule type="expression" dxfId="529" priority="15">
      <formula>$A$171="nvt"</formula>
    </cfRule>
  </conditionalFormatting>
  <conditionalFormatting sqref="B188">
    <cfRule type="expression" dxfId="528" priority="14">
      <formula>$A$188="nvt"</formula>
    </cfRule>
  </conditionalFormatting>
  <conditionalFormatting sqref="C188">
    <cfRule type="expression" dxfId="527" priority="13">
      <formula>$A$188="nvt"</formula>
    </cfRule>
  </conditionalFormatting>
  <conditionalFormatting sqref="B211">
    <cfRule type="expression" dxfId="526" priority="12">
      <formula>$A$211="nvt"</formula>
    </cfRule>
  </conditionalFormatting>
  <conditionalFormatting sqref="C211">
    <cfRule type="expression" dxfId="525" priority="11">
      <formula>$A$211="nvt"</formula>
    </cfRule>
  </conditionalFormatting>
  <conditionalFormatting sqref="D171">
    <cfRule type="expression" dxfId="524" priority="10">
      <formula>$A$171="nvt"</formula>
    </cfRule>
  </conditionalFormatting>
  <conditionalFormatting sqref="A12:I272">
    <cfRule type="expression" dxfId="523" priority="1" stopIfTrue="1">
      <formula>$A$16=0</formula>
    </cfRule>
  </conditionalFormatting>
  <conditionalFormatting sqref="B29:C29">
    <cfRule type="expression" dxfId="522" priority="42">
      <formula>LEFT($C$29,3)="Let"</formula>
    </cfRule>
  </conditionalFormatting>
  <conditionalFormatting sqref="C272">
    <cfRule type="cellIs" dxfId="521" priority="9" operator="notEqual">
      <formula>"JA"</formula>
    </cfRule>
  </conditionalFormatting>
  <conditionalFormatting sqref="B119:H129">
    <cfRule type="expression" dxfId="520" priority="8">
      <formula>$A$116="nvt"</formula>
    </cfRule>
  </conditionalFormatting>
  <conditionalFormatting sqref="E171">
    <cfRule type="expression" dxfId="519" priority="7">
      <formula>$A$171="nvt"</formula>
    </cfRule>
  </conditionalFormatting>
  <conditionalFormatting sqref="D245">
    <cfRule type="expression" dxfId="518" priority="6">
      <formula>C249&lt;&gt;"JA"</formula>
    </cfRule>
  </conditionalFormatting>
  <conditionalFormatting sqref="I136:I153">
    <cfRule type="expression" dxfId="517" priority="5">
      <formula>$A$132="nvt"</formula>
    </cfRule>
  </conditionalFormatting>
  <conditionalFormatting sqref="I135">
    <cfRule type="expression" dxfId="516" priority="4">
      <formula>$A$132="nvt"</formula>
    </cfRule>
  </conditionalFormatting>
  <conditionalFormatting sqref="I119">
    <cfRule type="expression" dxfId="515" priority="3">
      <formula>$A$116="nvt"</formula>
    </cfRule>
  </conditionalFormatting>
  <conditionalFormatting sqref="I120:I129">
    <cfRule type="expression" dxfId="514" priority="2">
      <formula>$A$116="nvt"</formula>
    </cfRule>
  </conditionalFormatting>
  <dataValidations count="5">
    <dataValidation type="list" allowBlank="1" showInputMessage="1" showErrorMessage="1" sqref="C155" xr:uid="{4A9B28B1-5FF3-4622-BE5B-A95A9A057950}">
      <formula1>#REF!</formula1>
    </dataValidation>
    <dataValidation type="list" allowBlank="1" showInputMessage="1" showErrorMessage="1" sqref="C258:C267" xr:uid="{4BACFD78-5A0B-414D-9B90-07EEF2DF6477}">
      <formula1>K_Staatssteunartikel</formula1>
    </dataValidation>
    <dataValidation type="list" allowBlank="1" showInputMessage="1" showErrorMessage="1" sqref="C7" xr:uid="{0D692BF3-8EF3-4146-9595-14BDA6BB20FF}">
      <formula1>K_Omvang</formula1>
    </dataValidation>
    <dataValidation type="list" allowBlank="1" showInputMessage="1" showErrorMessage="1" sqref="C6" xr:uid="{A925ED17-EB9F-40F2-A4AC-38A8A6328B3A}">
      <formula1>K_Type</formula1>
    </dataValidation>
    <dataValidation type="list" allowBlank="1" showInputMessage="1" showErrorMessage="1" sqref="B81:B95 B37:B51 B136:B152 B120:B128 B59:B73 B160:B167 B192:B207 B215:B229" xr:uid="{D9D206C2-EB3C-4B39-A163-08D63E03C849}">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73E9-F6E0-460B-8966-8535DAB2B6A5}">
  <sheetPr codeName="Sheet14">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131</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513" priority="41">
      <formula>$A$33="nvt"</formula>
    </cfRule>
  </conditionalFormatting>
  <conditionalFormatting sqref="B58:F74">
    <cfRule type="expression" dxfId="512" priority="40">
      <formula>$A$55="nvt"</formula>
    </cfRule>
  </conditionalFormatting>
  <conditionalFormatting sqref="B80:F96">
    <cfRule type="expression" dxfId="511" priority="39">
      <formula>$A$77="nvt"</formula>
    </cfRule>
  </conditionalFormatting>
  <conditionalFormatting sqref="B102:C113">
    <cfRule type="expression" dxfId="510" priority="38">
      <formula>$A$99="nvt"</formula>
    </cfRule>
  </conditionalFormatting>
  <conditionalFormatting sqref="B135:H153">
    <cfRule type="expression" dxfId="509" priority="37">
      <formula>$A$132="nvt"</formula>
    </cfRule>
  </conditionalFormatting>
  <conditionalFormatting sqref="B159:I168">
    <cfRule type="expression" dxfId="508" priority="36">
      <formula>$A$156="nvt"</formula>
    </cfRule>
  </conditionalFormatting>
  <conditionalFormatting sqref="B174:C185">
    <cfRule type="expression" dxfId="507" priority="35">
      <formula>$A$171="nvt"</formula>
    </cfRule>
  </conditionalFormatting>
  <conditionalFormatting sqref="B191:E208">
    <cfRule type="expression" dxfId="506" priority="34">
      <formula>$A$188="nvt"</formula>
    </cfRule>
  </conditionalFormatting>
  <conditionalFormatting sqref="B214:F230">
    <cfRule type="expression" dxfId="505" priority="33">
      <formula>$A$211="nvt"</formula>
    </cfRule>
  </conditionalFormatting>
  <conditionalFormatting sqref="B17:D26">
    <cfRule type="expression" dxfId="504" priority="32">
      <formula>$A17=0</formula>
    </cfRule>
  </conditionalFormatting>
  <conditionalFormatting sqref="C249">
    <cfRule type="cellIs" dxfId="503" priority="31" operator="notEqual">
      <formula>"JA"</formula>
    </cfRule>
  </conditionalFormatting>
  <conditionalFormatting sqref="B33">
    <cfRule type="expression" dxfId="502" priority="30">
      <formula>$A$33="nvt"</formula>
    </cfRule>
  </conditionalFormatting>
  <conditionalFormatting sqref="B55">
    <cfRule type="expression" dxfId="501" priority="29">
      <formula>$A$55="nvt"</formula>
    </cfRule>
  </conditionalFormatting>
  <conditionalFormatting sqref="C55">
    <cfRule type="expression" dxfId="500" priority="28">
      <formula>$A$55="nvt"</formula>
    </cfRule>
  </conditionalFormatting>
  <conditionalFormatting sqref="C33">
    <cfRule type="expression" dxfId="499" priority="27">
      <formula>$A$33="nvt"</formula>
    </cfRule>
  </conditionalFormatting>
  <conditionalFormatting sqref="B77">
    <cfRule type="expression" dxfId="498" priority="26">
      <formula>$A$77="nvt"</formula>
    </cfRule>
  </conditionalFormatting>
  <conditionalFormatting sqref="C77">
    <cfRule type="expression" dxfId="497" priority="25">
      <formula>$A$77="nvt"</formula>
    </cfRule>
  </conditionalFormatting>
  <conditionalFormatting sqref="B99">
    <cfRule type="expression" dxfId="496" priority="24">
      <formula>$A$99="nvt"</formula>
    </cfRule>
  </conditionalFormatting>
  <conditionalFormatting sqref="C99">
    <cfRule type="expression" dxfId="495" priority="23">
      <formula>$A$99="nvt"</formula>
    </cfRule>
  </conditionalFormatting>
  <conditionalFormatting sqref="B116">
    <cfRule type="expression" dxfId="494" priority="22">
      <formula>$A$116="nvt"</formula>
    </cfRule>
  </conditionalFormatting>
  <conditionalFormatting sqref="C116">
    <cfRule type="expression" dxfId="493" priority="21">
      <formula>$A$116="nvt"</formula>
    </cfRule>
  </conditionalFormatting>
  <conditionalFormatting sqref="B132">
    <cfRule type="expression" dxfId="492" priority="20">
      <formula>$A$132="nvt"</formula>
    </cfRule>
  </conditionalFormatting>
  <conditionalFormatting sqref="C132">
    <cfRule type="expression" dxfId="491" priority="19">
      <formula>$A$132="nvt"</formula>
    </cfRule>
  </conditionalFormatting>
  <conditionalFormatting sqref="B156">
    <cfRule type="expression" dxfId="490" priority="18">
      <formula>$A$156="nvt"</formula>
    </cfRule>
  </conditionalFormatting>
  <conditionalFormatting sqref="C156">
    <cfRule type="expression" dxfId="489" priority="17">
      <formula>$A$156="nvt"</formula>
    </cfRule>
  </conditionalFormatting>
  <conditionalFormatting sqref="B171">
    <cfRule type="expression" dxfId="488" priority="16">
      <formula>$A$171="nvt"</formula>
    </cfRule>
  </conditionalFormatting>
  <conditionalFormatting sqref="C171">
    <cfRule type="expression" dxfId="487" priority="15">
      <formula>$A$171="nvt"</formula>
    </cfRule>
  </conditionalFormatting>
  <conditionalFormatting sqref="B188">
    <cfRule type="expression" dxfId="486" priority="14">
      <formula>$A$188="nvt"</formula>
    </cfRule>
  </conditionalFormatting>
  <conditionalFormatting sqref="C188">
    <cfRule type="expression" dxfId="485" priority="13">
      <formula>$A$188="nvt"</formula>
    </cfRule>
  </conditionalFormatting>
  <conditionalFormatting sqref="B211">
    <cfRule type="expression" dxfId="484" priority="12">
      <formula>$A$211="nvt"</formula>
    </cfRule>
  </conditionalFormatting>
  <conditionalFormatting sqref="C211">
    <cfRule type="expression" dxfId="483" priority="11">
      <formula>$A$211="nvt"</formula>
    </cfRule>
  </conditionalFormatting>
  <conditionalFormatting sqref="D171">
    <cfRule type="expression" dxfId="482" priority="10">
      <formula>$A$171="nvt"</formula>
    </cfRule>
  </conditionalFormatting>
  <conditionalFormatting sqref="A12:I272">
    <cfRule type="expression" dxfId="481" priority="1" stopIfTrue="1">
      <formula>$A$16=0</formula>
    </cfRule>
  </conditionalFormatting>
  <conditionalFormatting sqref="B29:C29">
    <cfRule type="expression" dxfId="480" priority="42">
      <formula>LEFT($C$29,3)="Let"</formula>
    </cfRule>
  </conditionalFormatting>
  <conditionalFormatting sqref="C272">
    <cfRule type="cellIs" dxfId="479" priority="9" operator="notEqual">
      <formula>"JA"</formula>
    </cfRule>
  </conditionalFormatting>
  <conditionalFormatting sqref="B119:H129">
    <cfRule type="expression" dxfId="478" priority="8">
      <formula>$A$116="nvt"</formula>
    </cfRule>
  </conditionalFormatting>
  <conditionalFormatting sqref="E171">
    <cfRule type="expression" dxfId="477" priority="7">
      <formula>$A$171="nvt"</formula>
    </cfRule>
  </conditionalFormatting>
  <conditionalFormatting sqref="D245">
    <cfRule type="expression" dxfId="476" priority="6">
      <formula>C249&lt;&gt;"JA"</formula>
    </cfRule>
  </conditionalFormatting>
  <conditionalFormatting sqref="I136:I153">
    <cfRule type="expression" dxfId="475" priority="5">
      <formula>$A$132="nvt"</formula>
    </cfRule>
  </conditionalFormatting>
  <conditionalFormatting sqref="I135">
    <cfRule type="expression" dxfId="474" priority="4">
      <formula>$A$132="nvt"</formula>
    </cfRule>
  </conditionalFormatting>
  <conditionalFormatting sqref="I119">
    <cfRule type="expression" dxfId="473" priority="3">
      <formula>$A$116="nvt"</formula>
    </cfRule>
  </conditionalFormatting>
  <conditionalFormatting sqref="I120:I129">
    <cfRule type="expression" dxfId="472" priority="2">
      <formula>$A$116="nvt"</formula>
    </cfRule>
  </conditionalFormatting>
  <dataValidations count="5">
    <dataValidation type="list" allowBlank="1" showInputMessage="1" showErrorMessage="1" sqref="B81:B95 B37:B51 B136:B152 B120:B128 B59:B73 B160:B167 B192:B207 B215:B229" xr:uid="{46F7C275-B2E4-4232-AACB-6D958DDD8B3D}">
      <formula1>K_Werkpakket</formula1>
    </dataValidation>
    <dataValidation type="list" allowBlank="1" showInputMessage="1" showErrorMessage="1" sqref="C6" xr:uid="{7C52CCD2-8F3F-4B10-BFEF-4029A7F99F5B}">
      <formula1>K_Type</formula1>
    </dataValidation>
    <dataValidation type="list" allowBlank="1" showInputMessage="1" showErrorMessage="1" sqref="C7" xr:uid="{694377C5-E820-4AD0-83FB-DDA7BC41101B}">
      <formula1>K_Omvang</formula1>
    </dataValidation>
    <dataValidation type="list" allowBlank="1" showInputMessage="1" showErrorMessage="1" sqref="C258:C267" xr:uid="{9237064F-99AB-4CE9-96A1-88071B2CCF2C}">
      <formula1>K_Staatssteunartikel</formula1>
    </dataValidation>
    <dataValidation type="list" allowBlank="1" showInputMessage="1" showErrorMessage="1" sqref="C155" xr:uid="{FFD76CF8-93EB-4611-AE50-E0321F84DF5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EDD97-9205-4561-B4D2-689B8F4A387E}">
  <sheetPr codeName="Sheet15">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132</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471" priority="41">
      <formula>$A$33="nvt"</formula>
    </cfRule>
  </conditionalFormatting>
  <conditionalFormatting sqref="B58:F74">
    <cfRule type="expression" dxfId="470" priority="40">
      <formula>$A$55="nvt"</formula>
    </cfRule>
  </conditionalFormatting>
  <conditionalFormatting sqref="B80:F96">
    <cfRule type="expression" dxfId="469" priority="39">
      <formula>$A$77="nvt"</formula>
    </cfRule>
  </conditionalFormatting>
  <conditionalFormatting sqref="B102:C113">
    <cfRule type="expression" dxfId="468" priority="38">
      <formula>$A$99="nvt"</formula>
    </cfRule>
  </conditionalFormatting>
  <conditionalFormatting sqref="B135:H153">
    <cfRule type="expression" dxfId="467" priority="37">
      <formula>$A$132="nvt"</formula>
    </cfRule>
  </conditionalFormatting>
  <conditionalFormatting sqref="B159:I168">
    <cfRule type="expression" dxfId="466" priority="36">
      <formula>$A$156="nvt"</formula>
    </cfRule>
  </conditionalFormatting>
  <conditionalFormatting sqref="B174:C185">
    <cfRule type="expression" dxfId="465" priority="35">
      <formula>$A$171="nvt"</formula>
    </cfRule>
  </conditionalFormatting>
  <conditionalFormatting sqref="B191:E208">
    <cfRule type="expression" dxfId="464" priority="34">
      <formula>$A$188="nvt"</formula>
    </cfRule>
  </conditionalFormatting>
  <conditionalFormatting sqref="B214:F230">
    <cfRule type="expression" dxfId="463" priority="33">
      <formula>$A$211="nvt"</formula>
    </cfRule>
  </conditionalFormatting>
  <conditionalFormatting sqref="B17:D26">
    <cfRule type="expression" dxfId="462" priority="32">
      <formula>$A17=0</formula>
    </cfRule>
  </conditionalFormatting>
  <conditionalFormatting sqref="C249">
    <cfRule type="cellIs" dxfId="461" priority="31" operator="notEqual">
      <formula>"JA"</formula>
    </cfRule>
  </conditionalFormatting>
  <conditionalFormatting sqref="B33">
    <cfRule type="expression" dxfId="460" priority="30">
      <formula>$A$33="nvt"</formula>
    </cfRule>
  </conditionalFormatting>
  <conditionalFormatting sqref="B55">
    <cfRule type="expression" dxfId="459" priority="29">
      <formula>$A$55="nvt"</formula>
    </cfRule>
  </conditionalFormatting>
  <conditionalFormatting sqref="C55">
    <cfRule type="expression" dxfId="458" priority="28">
      <formula>$A$55="nvt"</formula>
    </cfRule>
  </conditionalFormatting>
  <conditionalFormatting sqref="C33">
    <cfRule type="expression" dxfId="457" priority="27">
      <formula>$A$33="nvt"</formula>
    </cfRule>
  </conditionalFormatting>
  <conditionalFormatting sqref="B77">
    <cfRule type="expression" dxfId="456" priority="26">
      <formula>$A$77="nvt"</formula>
    </cfRule>
  </conditionalFormatting>
  <conditionalFormatting sqref="C77">
    <cfRule type="expression" dxfId="455" priority="25">
      <formula>$A$77="nvt"</formula>
    </cfRule>
  </conditionalFormatting>
  <conditionalFormatting sqref="B99">
    <cfRule type="expression" dxfId="454" priority="24">
      <formula>$A$99="nvt"</formula>
    </cfRule>
  </conditionalFormatting>
  <conditionalFormatting sqref="C99">
    <cfRule type="expression" dxfId="453" priority="23">
      <formula>$A$99="nvt"</formula>
    </cfRule>
  </conditionalFormatting>
  <conditionalFormatting sqref="B116">
    <cfRule type="expression" dxfId="452" priority="22">
      <formula>$A$116="nvt"</formula>
    </cfRule>
  </conditionalFormatting>
  <conditionalFormatting sqref="C116">
    <cfRule type="expression" dxfId="451" priority="21">
      <formula>$A$116="nvt"</formula>
    </cfRule>
  </conditionalFormatting>
  <conditionalFormatting sqref="B132">
    <cfRule type="expression" dxfId="450" priority="20">
      <formula>$A$132="nvt"</formula>
    </cfRule>
  </conditionalFormatting>
  <conditionalFormatting sqref="C132">
    <cfRule type="expression" dxfId="449" priority="19">
      <formula>$A$132="nvt"</formula>
    </cfRule>
  </conditionalFormatting>
  <conditionalFormatting sqref="B156">
    <cfRule type="expression" dxfId="448" priority="18">
      <formula>$A$156="nvt"</formula>
    </cfRule>
  </conditionalFormatting>
  <conditionalFormatting sqref="C156">
    <cfRule type="expression" dxfId="447" priority="17">
      <formula>$A$156="nvt"</formula>
    </cfRule>
  </conditionalFormatting>
  <conditionalFormatting sqref="B171">
    <cfRule type="expression" dxfId="446" priority="16">
      <formula>$A$171="nvt"</formula>
    </cfRule>
  </conditionalFormatting>
  <conditionalFormatting sqref="C171">
    <cfRule type="expression" dxfId="445" priority="15">
      <formula>$A$171="nvt"</formula>
    </cfRule>
  </conditionalFormatting>
  <conditionalFormatting sqref="B188">
    <cfRule type="expression" dxfId="444" priority="14">
      <formula>$A$188="nvt"</formula>
    </cfRule>
  </conditionalFormatting>
  <conditionalFormatting sqref="C188">
    <cfRule type="expression" dxfId="443" priority="13">
      <formula>$A$188="nvt"</formula>
    </cfRule>
  </conditionalFormatting>
  <conditionalFormatting sqref="B211">
    <cfRule type="expression" dxfId="442" priority="12">
      <formula>$A$211="nvt"</formula>
    </cfRule>
  </conditionalFormatting>
  <conditionalFormatting sqref="C211">
    <cfRule type="expression" dxfId="441" priority="11">
      <formula>$A$211="nvt"</formula>
    </cfRule>
  </conditionalFormatting>
  <conditionalFormatting sqref="D171">
    <cfRule type="expression" dxfId="440" priority="10">
      <formula>$A$171="nvt"</formula>
    </cfRule>
  </conditionalFormatting>
  <conditionalFormatting sqref="A12:I272">
    <cfRule type="expression" dxfId="439" priority="1" stopIfTrue="1">
      <formula>$A$16=0</formula>
    </cfRule>
  </conditionalFormatting>
  <conditionalFormatting sqref="B29:C29">
    <cfRule type="expression" dxfId="438" priority="42">
      <formula>LEFT($C$29,3)="Let"</formula>
    </cfRule>
  </conditionalFormatting>
  <conditionalFormatting sqref="C272">
    <cfRule type="cellIs" dxfId="437" priority="9" operator="notEqual">
      <formula>"JA"</formula>
    </cfRule>
  </conditionalFormatting>
  <conditionalFormatting sqref="B119:H129">
    <cfRule type="expression" dxfId="436" priority="8">
      <formula>$A$116="nvt"</formula>
    </cfRule>
  </conditionalFormatting>
  <conditionalFormatting sqref="E171">
    <cfRule type="expression" dxfId="435" priority="7">
      <formula>$A$171="nvt"</formula>
    </cfRule>
  </conditionalFormatting>
  <conditionalFormatting sqref="D245">
    <cfRule type="expression" dxfId="434" priority="6">
      <formula>C249&lt;&gt;"JA"</formula>
    </cfRule>
  </conditionalFormatting>
  <conditionalFormatting sqref="I136:I153">
    <cfRule type="expression" dxfId="433" priority="5">
      <formula>$A$132="nvt"</formula>
    </cfRule>
  </conditionalFormatting>
  <conditionalFormatting sqref="I135">
    <cfRule type="expression" dxfId="432" priority="4">
      <formula>$A$132="nvt"</formula>
    </cfRule>
  </conditionalFormatting>
  <conditionalFormatting sqref="I119">
    <cfRule type="expression" dxfId="431" priority="3">
      <formula>$A$116="nvt"</formula>
    </cfRule>
  </conditionalFormatting>
  <conditionalFormatting sqref="I120:I129">
    <cfRule type="expression" dxfId="430" priority="2">
      <formula>$A$116="nvt"</formula>
    </cfRule>
  </conditionalFormatting>
  <dataValidations count="5">
    <dataValidation type="list" allowBlank="1" showInputMessage="1" showErrorMessage="1" sqref="B81:B95 B37:B51 B136:B152 B120:B128 B59:B73 B160:B167 B192:B207 B215:B229" xr:uid="{D238139B-4810-4ABB-B4B8-35BD43DFC5A2}">
      <formula1>K_Werkpakket</formula1>
    </dataValidation>
    <dataValidation type="list" allowBlank="1" showInputMessage="1" showErrorMessage="1" sqref="C6" xr:uid="{9E61A0FE-B5E9-4E4D-AC23-497DDD1E88DB}">
      <formula1>K_Type</formula1>
    </dataValidation>
    <dataValidation type="list" allowBlank="1" showInputMessage="1" showErrorMessage="1" sqref="C7" xr:uid="{00CBD514-E23D-47FB-8E5E-B53DA3C5C69A}">
      <formula1>K_Omvang</formula1>
    </dataValidation>
    <dataValidation type="list" allowBlank="1" showInputMessage="1" showErrorMessage="1" sqref="C258:C267" xr:uid="{9CB88C26-8CDD-4D9C-B2D7-83EBD1772A66}">
      <formula1>K_Staatssteunartikel</formula1>
    </dataValidation>
    <dataValidation type="list" allowBlank="1" showInputMessage="1" showErrorMessage="1" sqref="C155" xr:uid="{903F00CC-F7E4-4D46-B154-FCFC456A8A6B}">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ED64-7649-4B97-9AF5-9365FF6647F4}">
  <sheetPr codeName="Sheet16">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133</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429" priority="41">
      <formula>$A$33="nvt"</formula>
    </cfRule>
  </conditionalFormatting>
  <conditionalFormatting sqref="B58:F74">
    <cfRule type="expression" dxfId="428" priority="40">
      <formula>$A$55="nvt"</formula>
    </cfRule>
  </conditionalFormatting>
  <conditionalFormatting sqref="B80:F96">
    <cfRule type="expression" dxfId="427" priority="39">
      <formula>$A$77="nvt"</formula>
    </cfRule>
  </conditionalFormatting>
  <conditionalFormatting sqref="B102:C113">
    <cfRule type="expression" dxfId="426" priority="38">
      <formula>$A$99="nvt"</formula>
    </cfRule>
  </conditionalFormatting>
  <conditionalFormatting sqref="B135:H153">
    <cfRule type="expression" dxfId="425" priority="37">
      <formula>$A$132="nvt"</formula>
    </cfRule>
  </conditionalFormatting>
  <conditionalFormatting sqref="B159:I168">
    <cfRule type="expression" dxfId="424" priority="36">
      <formula>$A$156="nvt"</formula>
    </cfRule>
  </conditionalFormatting>
  <conditionalFormatting sqref="B174:C185">
    <cfRule type="expression" dxfId="423" priority="35">
      <formula>$A$171="nvt"</formula>
    </cfRule>
  </conditionalFormatting>
  <conditionalFormatting sqref="B191:E208">
    <cfRule type="expression" dxfId="422" priority="34">
      <formula>$A$188="nvt"</formula>
    </cfRule>
  </conditionalFormatting>
  <conditionalFormatting sqref="B214:F230">
    <cfRule type="expression" dxfId="421" priority="33">
      <formula>$A$211="nvt"</formula>
    </cfRule>
  </conditionalFormatting>
  <conditionalFormatting sqref="B17:D26">
    <cfRule type="expression" dxfId="420" priority="32">
      <formula>$A17=0</formula>
    </cfRule>
  </conditionalFormatting>
  <conditionalFormatting sqref="C249">
    <cfRule type="cellIs" dxfId="419" priority="31" operator="notEqual">
      <formula>"JA"</formula>
    </cfRule>
  </conditionalFormatting>
  <conditionalFormatting sqref="B33">
    <cfRule type="expression" dxfId="418" priority="30">
      <formula>$A$33="nvt"</formula>
    </cfRule>
  </conditionalFormatting>
  <conditionalFormatting sqref="B55">
    <cfRule type="expression" dxfId="417" priority="29">
      <formula>$A$55="nvt"</formula>
    </cfRule>
  </conditionalFormatting>
  <conditionalFormatting sqref="C55">
    <cfRule type="expression" dxfId="416" priority="28">
      <formula>$A$55="nvt"</formula>
    </cfRule>
  </conditionalFormatting>
  <conditionalFormatting sqref="C33">
    <cfRule type="expression" dxfId="415" priority="27">
      <formula>$A$33="nvt"</formula>
    </cfRule>
  </conditionalFormatting>
  <conditionalFormatting sqref="B77">
    <cfRule type="expression" dxfId="414" priority="26">
      <formula>$A$77="nvt"</formula>
    </cfRule>
  </conditionalFormatting>
  <conditionalFormatting sqref="C77">
    <cfRule type="expression" dxfId="413" priority="25">
      <formula>$A$77="nvt"</formula>
    </cfRule>
  </conditionalFormatting>
  <conditionalFormatting sqref="B99">
    <cfRule type="expression" dxfId="412" priority="24">
      <formula>$A$99="nvt"</formula>
    </cfRule>
  </conditionalFormatting>
  <conditionalFormatting sqref="C99">
    <cfRule type="expression" dxfId="411" priority="23">
      <formula>$A$99="nvt"</formula>
    </cfRule>
  </conditionalFormatting>
  <conditionalFormatting sqref="B116">
    <cfRule type="expression" dxfId="410" priority="22">
      <formula>$A$116="nvt"</formula>
    </cfRule>
  </conditionalFormatting>
  <conditionalFormatting sqref="C116">
    <cfRule type="expression" dxfId="409" priority="21">
      <formula>$A$116="nvt"</formula>
    </cfRule>
  </conditionalFormatting>
  <conditionalFormatting sqref="B132">
    <cfRule type="expression" dxfId="408" priority="20">
      <formula>$A$132="nvt"</formula>
    </cfRule>
  </conditionalFormatting>
  <conditionalFormatting sqref="C132">
    <cfRule type="expression" dxfId="407" priority="19">
      <formula>$A$132="nvt"</formula>
    </cfRule>
  </conditionalFormatting>
  <conditionalFormatting sqref="B156">
    <cfRule type="expression" dxfId="406" priority="18">
      <formula>$A$156="nvt"</formula>
    </cfRule>
  </conditionalFormatting>
  <conditionalFormatting sqref="C156">
    <cfRule type="expression" dxfId="405" priority="17">
      <formula>$A$156="nvt"</formula>
    </cfRule>
  </conditionalFormatting>
  <conditionalFormatting sqref="B171">
    <cfRule type="expression" dxfId="404" priority="16">
      <formula>$A$171="nvt"</formula>
    </cfRule>
  </conditionalFormatting>
  <conditionalFormatting sqref="C171">
    <cfRule type="expression" dxfId="403" priority="15">
      <formula>$A$171="nvt"</formula>
    </cfRule>
  </conditionalFormatting>
  <conditionalFormatting sqref="B188">
    <cfRule type="expression" dxfId="402" priority="14">
      <formula>$A$188="nvt"</formula>
    </cfRule>
  </conditionalFormatting>
  <conditionalFormatting sqref="C188">
    <cfRule type="expression" dxfId="401" priority="13">
      <formula>$A$188="nvt"</formula>
    </cfRule>
  </conditionalFormatting>
  <conditionalFormatting sqref="B211">
    <cfRule type="expression" dxfId="400" priority="12">
      <formula>$A$211="nvt"</formula>
    </cfRule>
  </conditionalFormatting>
  <conditionalFormatting sqref="C211">
    <cfRule type="expression" dxfId="399" priority="11">
      <formula>$A$211="nvt"</formula>
    </cfRule>
  </conditionalFormatting>
  <conditionalFormatting sqref="D171">
    <cfRule type="expression" dxfId="398" priority="10">
      <formula>$A$171="nvt"</formula>
    </cfRule>
  </conditionalFormatting>
  <conditionalFormatting sqref="A12:I272">
    <cfRule type="expression" dxfId="397" priority="1" stopIfTrue="1">
      <formula>$A$16=0</formula>
    </cfRule>
  </conditionalFormatting>
  <conditionalFormatting sqref="B29:C29">
    <cfRule type="expression" dxfId="396" priority="42">
      <formula>LEFT($C$29,3)="Let"</formula>
    </cfRule>
  </conditionalFormatting>
  <conditionalFormatting sqref="C272">
    <cfRule type="cellIs" dxfId="395" priority="9" operator="notEqual">
      <formula>"JA"</formula>
    </cfRule>
  </conditionalFormatting>
  <conditionalFormatting sqref="B119:H129">
    <cfRule type="expression" dxfId="394" priority="8">
      <formula>$A$116="nvt"</formula>
    </cfRule>
  </conditionalFormatting>
  <conditionalFormatting sqref="E171">
    <cfRule type="expression" dxfId="393" priority="7">
      <formula>$A$171="nvt"</formula>
    </cfRule>
  </conditionalFormatting>
  <conditionalFormatting sqref="D245">
    <cfRule type="expression" dxfId="392" priority="6">
      <formula>C249&lt;&gt;"JA"</formula>
    </cfRule>
  </conditionalFormatting>
  <conditionalFormatting sqref="I136:I153">
    <cfRule type="expression" dxfId="391" priority="5">
      <formula>$A$132="nvt"</formula>
    </cfRule>
  </conditionalFormatting>
  <conditionalFormatting sqref="I135">
    <cfRule type="expression" dxfId="390" priority="4">
      <formula>$A$132="nvt"</formula>
    </cfRule>
  </conditionalFormatting>
  <conditionalFormatting sqref="I119">
    <cfRule type="expression" dxfId="389" priority="3">
      <formula>$A$116="nvt"</formula>
    </cfRule>
  </conditionalFormatting>
  <conditionalFormatting sqref="I120:I129">
    <cfRule type="expression" dxfId="388" priority="2">
      <formula>$A$116="nvt"</formula>
    </cfRule>
  </conditionalFormatting>
  <dataValidations count="5">
    <dataValidation type="list" allowBlank="1" showInputMessage="1" showErrorMessage="1" sqref="C155" xr:uid="{22527212-81CE-4643-A477-9261EC43D77F}">
      <formula1>#REF!</formula1>
    </dataValidation>
    <dataValidation type="list" allowBlank="1" showInputMessage="1" showErrorMessage="1" sqref="C258:C267" xr:uid="{5A732146-29F2-40FE-A30D-267C3A46F5C3}">
      <formula1>K_Staatssteunartikel</formula1>
    </dataValidation>
    <dataValidation type="list" allowBlank="1" showInputMessage="1" showErrorMessage="1" sqref="C7" xr:uid="{2AA2EC3E-E625-4413-9D3D-D18B7DAADCC9}">
      <formula1>K_Omvang</formula1>
    </dataValidation>
    <dataValidation type="list" allowBlank="1" showInputMessage="1" showErrorMessage="1" sqref="C6" xr:uid="{088D5DED-9CFA-4780-8925-D7CD141CD8D7}">
      <formula1>K_Type</formula1>
    </dataValidation>
    <dataValidation type="list" allowBlank="1" showInputMessage="1" showErrorMessage="1" sqref="B81:B95 B37:B51 B136:B152 B120:B128 B59:B73 B160:B167 B192:B207 B215:B229" xr:uid="{9D3CE8C2-D902-474D-BA41-806876ABCF05}">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BEA5B-FC23-4E6A-B4A3-C9ECBE00A526}">
  <sheetPr codeName="Sheet17">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134</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387" priority="41">
      <formula>$A$33="nvt"</formula>
    </cfRule>
  </conditionalFormatting>
  <conditionalFormatting sqref="B58:F74">
    <cfRule type="expression" dxfId="386" priority="40">
      <formula>$A$55="nvt"</formula>
    </cfRule>
  </conditionalFormatting>
  <conditionalFormatting sqref="B80:F96">
    <cfRule type="expression" dxfId="385" priority="39">
      <formula>$A$77="nvt"</formula>
    </cfRule>
  </conditionalFormatting>
  <conditionalFormatting sqref="B102:C113">
    <cfRule type="expression" dxfId="384" priority="38">
      <formula>$A$99="nvt"</formula>
    </cfRule>
  </conditionalFormatting>
  <conditionalFormatting sqref="B135:H153">
    <cfRule type="expression" dxfId="383" priority="37">
      <formula>$A$132="nvt"</formula>
    </cfRule>
  </conditionalFormatting>
  <conditionalFormatting sqref="B159:I168">
    <cfRule type="expression" dxfId="382" priority="36">
      <formula>$A$156="nvt"</formula>
    </cfRule>
  </conditionalFormatting>
  <conditionalFormatting sqref="B174:C185">
    <cfRule type="expression" dxfId="381" priority="35">
      <formula>$A$171="nvt"</formula>
    </cfRule>
  </conditionalFormatting>
  <conditionalFormatting sqref="B191:E208">
    <cfRule type="expression" dxfId="380" priority="34">
      <formula>$A$188="nvt"</formula>
    </cfRule>
  </conditionalFormatting>
  <conditionalFormatting sqref="B214:F230">
    <cfRule type="expression" dxfId="379" priority="33">
      <formula>$A$211="nvt"</formula>
    </cfRule>
  </conditionalFormatting>
  <conditionalFormatting sqref="B17:D26">
    <cfRule type="expression" dxfId="378" priority="32">
      <formula>$A17=0</formula>
    </cfRule>
  </conditionalFormatting>
  <conditionalFormatting sqref="C249">
    <cfRule type="cellIs" dxfId="377" priority="31" operator="notEqual">
      <formula>"JA"</formula>
    </cfRule>
  </conditionalFormatting>
  <conditionalFormatting sqref="B33">
    <cfRule type="expression" dxfId="376" priority="30">
      <formula>$A$33="nvt"</formula>
    </cfRule>
  </conditionalFormatting>
  <conditionalFormatting sqref="B55">
    <cfRule type="expression" dxfId="375" priority="29">
      <formula>$A$55="nvt"</formula>
    </cfRule>
  </conditionalFormatting>
  <conditionalFormatting sqref="C55">
    <cfRule type="expression" dxfId="374" priority="28">
      <formula>$A$55="nvt"</formula>
    </cfRule>
  </conditionalFormatting>
  <conditionalFormatting sqref="C33">
    <cfRule type="expression" dxfId="373" priority="27">
      <formula>$A$33="nvt"</formula>
    </cfRule>
  </conditionalFormatting>
  <conditionalFormatting sqref="B77">
    <cfRule type="expression" dxfId="372" priority="26">
      <formula>$A$77="nvt"</formula>
    </cfRule>
  </conditionalFormatting>
  <conditionalFormatting sqref="C77">
    <cfRule type="expression" dxfId="371" priority="25">
      <formula>$A$77="nvt"</formula>
    </cfRule>
  </conditionalFormatting>
  <conditionalFormatting sqref="B99">
    <cfRule type="expression" dxfId="370" priority="24">
      <formula>$A$99="nvt"</formula>
    </cfRule>
  </conditionalFormatting>
  <conditionalFormatting sqref="C99">
    <cfRule type="expression" dxfId="369" priority="23">
      <formula>$A$99="nvt"</formula>
    </cfRule>
  </conditionalFormatting>
  <conditionalFormatting sqref="B116">
    <cfRule type="expression" dxfId="368" priority="22">
      <formula>$A$116="nvt"</formula>
    </cfRule>
  </conditionalFormatting>
  <conditionalFormatting sqref="C116">
    <cfRule type="expression" dxfId="367" priority="21">
      <formula>$A$116="nvt"</formula>
    </cfRule>
  </conditionalFormatting>
  <conditionalFormatting sqref="B132">
    <cfRule type="expression" dxfId="366" priority="20">
      <formula>$A$132="nvt"</formula>
    </cfRule>
  </conditionalFormatting>
  <conditionalFormatting sqref="C132">
    <cfRule type="expression" dxfId="365" priority="19">
      <formula>$A$132="nvt"</formula>
    </cfRule>
  </conditionalFormatting>
  <conditionalFormatting sqref="B156">
    <cfRule type="expression" dxfId="364" priority="18">
      <formula>$A$156="nvt"</formula>
    </cfRule>
  </conditionalFormatting>
  <conditionalFormatting sqref="C156">
    <cfRule type="expression" dxfId="363" priority="17">
      <formula>$A$156="nvt"</formula>
    </cfRule>
  </conditionalFormatting>
  <conditionalFormatting sqref="B171">
    <cfRule type="expression" dxfId="362" priority="16">
      <formula>$A$171="nvt"</formula>
    </cfRule>
  </conditionalFormatting>
  <conditionalFormatting sqref="C171">
    <cfRule type="expression" dxfId="361" priority="15">
      <formula>$A$171="nvt"</formula>
    </cfRule>
  </conditionalFormatting>
  <conditionalFormatting sqref="B188">
    <cfRule type="expression" dxfId="360" priority="14">
      <formula>$A$188="nvt"</formula>
    </cfRule>
  </conditionalFormatting>
  <conditionalFormatting sqref="C188">
    <cfRule type="expression" dxfId="359" priority="13">
      <formula>$A$188="nvt"</formula>
    </cfRule>
  </conditionalFormatting>
  <conditionalFormatting sqref="B211">
    <cfRule type="expression" dxfId="358" priority="12">
      <formula>$A$211="nvt"</formula>
    </cfRule>
  </conditionalFormatting>
  <conditionalFormatting sqref="C211">
    <cfRule type="expression" dxfId="357" priority="11">
      <formula>$A$211="nvt"</formula>
    </cfRule>
  </conditionalFormatting>
  <conditionalFormatting sqref="D171">
    <cfRule type="expression" dxfId="356" priority="10">
      <formula>$A$171="nvt"</formula>
    </cfRule>
  </conditionalFormatting>
  <conditionalFormatting sqref="A12:I272">
    <cfRule type="expression" dxfId="355" priority="1" stopIfTrue="1">
      <formula>$A$16=0</formula>
    </cfRule>
  </conditionalFormatting>
  <conditionalFormatting sqref="B29:C29">
    <cfRule type="expression" dxfId="354" priority="42">
      <formula>LEFT($C$29,3)="Let"</formula>
    </cfRule>
  </conditionalFormatting>
  <conditionalFormatting sqref="C272">
    <cfRule type="cellIs" dxfId="353" priority="9" operator="notEqual">
      <formula>"JA"</formula>
    </cfRule>
  </conditionalFormatting>
  <conditionalFormatting sqref="B119:H129">
    <cfRule type="expression" dxfId="352" priority="8">
      <formula>$A$116="nvt"</formula>
    </cfRule>
  </conditionalFormatting>
  <conditionalFormatting sqref="E171">
    <cfRule type="expression" dxfId="351" priority="7">
      <formula>$A$171="nvt"</formula>
    </cfRule>
  </conditionalFormatting>
  <conditionalFormatting sqref="D245">
    <cfRule type="expression" dxfId="350" priority="6">
      <formula>C249&lt;&gt;"JA"</formula>
    </cfRule>
  </conditionalFormatting>
  <conditionalFormatting sqref="I136:I153">
    <cfRule type="expression" dxfId="349" priority="5">
      <formula>$A$132="nvt"</formula>
    </cfRule>
  </conditionalFormatting>
  <conditionalFormatting sqref="I135">
    <cfRule type="expression" dxfId="348" priority="4">
      <formula>$A$132="nvt"</formula>
    </cfRule>
  </conditionalFormatting>
  <conditionalFormatting sqref="I119">
    <cfRule type="expression" dxfId="347" priority="3">
      <formula>$A$116="nvt"</formula>
    </cfRule>
  </conditionalFormatting>
  <conditionalFormatting sqref="I120:I129">
    <cfRule type="expression" dxfId="346" priority="2">
      <formula>$A$116="nvt"</formula>
    </cfRule>
  </conditionalFormatting>
  <dataValidations count="5">
    <dataValidation type="list" allowBlank="1" showInputMessage="1" showErrorMessage="1" sqref="B81:B95 B37:B51 B136:B152 B120:B128 B59:B73 B160:B167 B192:B207 B215:B229" xr:uid="{A67D3E23-641B-4555-8F30-3C85D07BED46}">
      <formula1>K_Werkpakket</formula1>
    </dataValidation>
    <dataValidation type="list" allowBlank="1" showInputMessage="1" showErrorMessage="1" sqref="C6" xr:uid="{D1F200AD-087C-4097-B9E4-2DB2B49D13E0}">
      <formula1>K_Type</formula1>
    </dataValidation>
    <dataValidation type="list" allowBlank="1" showInputMessage="1" showErrorMessage="1" sqref="C7" xr:uid="{EFA814CA-4D85-4549-B9A1-80C798038EBC}">
      <formula1>K_Omvang</formula1>
    </dataValidation>
    <dataValidation type="list" allowBlank="1" showInputMessage="1" showErrorMessage="1" sqref="C258:C267" xr:uid="{DBBFC33A-D18B-4845-A33B-BC45CD1D0623}">
      <formula1>K_Staatssteunartikel</formula1>
    </dataValidation>
    <dataValidation type="list" allowBlank="1" showInputMessage="1" showErrorMessage="1" sqref="C155" xr:uid="{9A210252-B474-4605-B798-0BF73DB243B0}">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5072E-A49E-40ED-A54C-3428F1C5716E}">
  <sheetPr codeName="Sheet18">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135</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345" priority="41">
      <formula>$A$33="nvt"</formula>
    </cfRule>
  </conditionalFormatting>
  <conditionalFormatting sqref="B58:F74">
    <cfRule type="expression" dxfId="344" priority="40">
      <formula>$A$55="nvt"</formula>
    </cfRule>
  </conditionalFormatting>
  <conditionalFormatting sqref="B80:F96">
    <cfRule type="expression" dxfId="343" priority="39">
      <formula>$A$77="nvt"</formula>
    </cfRule>
  </conditionalFormatting>
  <conditionalFormatting sqref="B102:C113">
    <cfRule type="expression" dxfId="342" priority="38">
      <formula>$A$99="nvt"</formula>
    </cfRule>
  </conditionalFormatting>
  <conditionalFormatting sqref="B135:H153">
    <cfRule type="expression" dxfId="341" priority="37">
      <formula>$A$132="nvt"</formula>
    </cfRule>
  </conditionalFormatting>
  <conditionalFormatting sqref="B159:I168">
    <cfRule type="expression" dxfId="340" priority="36">
      <formula>$A$156="nvt"</formula>
    </cfRule>
  </conditionalFormatting>
  <conditionalFormatting sqref="B174:C185">
    <cfRule type="expression" dxfId="339" priority="35">
      <formula>$A$171="nvt"</formula>
    </cfRule>
  </conditionalFormatting>
  <conditionalFormatting sqref="B191:E208">
    <cfRule type="expression" dxfId="338" priority="34">
      <formula>$A$188="nvt"</formula>
    </cfRule>
  </conditionalFormatting>
  <conditionalFormatting sqref="B214:F230">
    <cfRule type="expression" dxfId="337" priority="33">
      <formula>$A$211="nvt"</formula>
    </cfRule>
  </conditionalFormatting>
  <conditionalFormatting sqref="B17:D26">
    <cfRule type="expression" dxfId="336" priority="32">
      <formula>$A17=0</formula>
    </cfRule>
  </conditionalFormatting>
  <conditionalFormatting sqref="C249">
    <cfRule type="cellIs" dxfId="335" priority="31" operator="notEqual">
      <formula>"JA"</formula>
    </cfRule>
  </conditionalFormatting>
  <conditionalFormatting sqref="B33">
    <cfRule type="expression" dxfId="334" priority="30">
      <formula>$A$33="nvt"</formula>
    </cfRule>
  </conditionalFormatting>
  <conditionalFormatting sqref="B55">
    <cfRule type="expression" dxfId="333" priority="29">
      <formula>$A$55="nvt"</formula>
    </cfRule>
  </conditionalFormatting>
  <conditionalFormatting sqref="C55">
    <cfRule type="expression" dxfId="332" priority="28">
      <formula>$A$55="nvt"</formula>
    </cfRule>
  </conditionalFormatting>
  <conditionalFormatting sqref="C33">
    <cfRule type="expression" dxfId="331" priority="27">
      <formula>$A$33="nvt"</formula>
    </cfRule>
  </conditionalFormatting>
  <conditionalFormatting sqref="B77">
    <cfRule type="expression" dxfId="330" priority="26">
      <formula>$A$77="nvt"</formula>
    </cfRule>
  </conditionalFormatting>
  <conditionalFormatting sqref="C77">
    <cfRule type="expression" dxfId="329" priority="25">
      <formula>$A$77="nvt"</formula>
    </cfRule>
  </conditionalFormatting>
  <conditionalFormatting sqref="B99">
    <cfRule type="expression" dxfId="328" priority="24">
      <formula>$A$99="nvt"</formula>
    </cfRule>
  </conditionalFormatting>
  <conditionalFormatting sqref="C99">
    <cfRule type="expression" dxfId="327" priority="23">
      <formula>$A$99="nvt"</formula>
    </cfRule>
  </conditionalFormatting>
  <conditionalFormatting sqref="B116">
    <cfRule type="expression" dxfId="326" priority="22">
      <formula>$A$116="nvt"</formula>
    </cfRule>
  </conditionalFormatting>
  <conditionalFormatting sqref="C116">
    <cfRule type="expression" dxfId="325" priority="21">
      <formula>$A$116="nvt"</formula>
    </cfRule>
  </conditionalFormatting>
  <conditionalFormatting sqref="B132">
    <cfRule type="expression" dxfId="324" priority="20">
      <formula>$A$132="nvt"</formula>
    </cfRule>
  </conditionalFormatting>
  <conditionalFormatting sqref="C132">
    <cfRule type="expression" dxfId="323" priority="19">
      <formula>$A$132="nvt"</formula>
    </cfRule>
  </conditionalFormatting>
  <conditionalFormatting sqref="B156">
    <cfRule type="expression" dxfId="322" priority="18">
      <formula>$A$156="nvt"</formula>
    </cfRule>
  </conditionalFormatting>
  <conditionalFormatting sqref="C156">
    <cfRule type="expression" dxfId="321" priority="17">
      <formula>$A$156="nvt"</formula>
    </cfRule>
  </conditionalFormatting>
  <conditionalFormatting sqref="B171">
    <cfRule type="expression" dxfId="320" priority="16">
      <formula>$A$171="nvt"</formula>
    </cfRule>
  </conditionalFormatting>
  <conditionalFormatting sqref="C171">
    <cfRule type="expression" dxfId="319" priority="15">
      <formula>$A$171="nvt"</formula>
    </cfRule>
  </conditionalFormatting>
  <conditionalFormatting sqref="B188">
    <cfRule type="expression" dxfId="318" priority="14">
      <formula>$A$188="nvt"</formula>
    </cfRule>
  </conditionalFormatting>
  <conditionalFormatting sqref="C188">
    <cfRule type="expression" dxfId="317" priority="13">
      <formula>$A$188="nvt"</formula>
    </cfRule>
  </conditionalFormatting>
  <conditionalFormatting sqref="B211">
    <cfRule type="expression" dxfId="316" priority="12">
      <formula>$A$211="nvt"</formula>
    </cfRule>
  </conditionalFormatting>
  <conditionalFormatting sqref="C211">
    <cfRule type="expression" dxfId="315" priority="11">
      <formula>$A$211="nvt"</formula>
    </cfRule>
  </conditionalFormatting>
  <conditionalFormatting sqref="D171">
    <cfRule type="expression" dxfId="314" priority="10">
      <formula>$A$171="nvt"</formula>
    </cfRule>
  </conditionalFormatting>
  <conditionalFormatting sqref="A12:I272">
    <cfRule type="expression" dxfId="313" priority="1" stopIfTrue="1">
      <formula>$A$16=0</formula>
    </cfRule>
  </conditionalFormatting>
  <conditionalFormatting sqref="B29:C29">
    <cfRule type="expression" dxfId="312" priority="42">
      <formula>LEFT($C$29,3)="Let"</formula>
    </cfRule>
  </conditionalFormatting>
  <conditionalFormatting sqref="C272">
    <cfRule type="cellIs" dxfId="311" priority="9" operator="notEqual">
      <formula>"JA"</formula>
    </cfRule>
  </conditionalFormatting>
  <conditionalFormatting sqref="B119:H129">
    <cfRule type="expression" dxfId="310" priority="8">
      <formula>$A$116="nvt"</formula>
    </cfRule>
  </conditionalFormatting>
  <conditionalFormatting sqref="E171">
    <cfRule type="expression" dxfId="309" priority="7">
      <formula>$A$171="nvt"</formula>
    </cfRule>
  </conditionalFormatting>
  <conditionalFormatting sqref="D245">
    <cfRule type="expression" dxfId="308" priority="6">
      <formula>C249&lt;&gt;"JA"</formula>
    </cfRule>
  </conditionalFormatting>
  <conditionalFormatting sqref="I136:I153">
    <cfRule type="expression" dxfId="307" priority="5">
      <formula>$A$132="nvt"</formula>
    </cfRule>
  </conditionalFormatting>
  <conditionalFormatting sqref="I135">
    <cfRule type="expression" dxfId="306" priority="4">
      <formula>$A$132="nvt"</formula>
    </cfRule>
  </conditionalFormatting>
  <conditionalFormatting sqref="I119">
    <cfRule type="expression" dxfId="305" priority="3">
      <formula>$A$116="nvt"</formula>
    </cfRule>
  </conditionalFormatting>
  <conditionalFormatting sqref="I120:I129">
    <cfRule type="expression" dxfId="304" priority="2">
      <formula>$A$116="nvt"</formula>
    </cfRule>
  </conditionalFormatting>
  <dataValidations count="5">
    <dataValidation type="list" allowBlank="1" showInputMessage="1" showErrorMessage="1" sqref="B81:B95 B37:B51 B136:B152 B120:B128 B59:B73 B160:B167 B192:B207 B215:B229" xr:uid="{8D8BE99B-26CE-4A3C-B9BF-8A31336BA6CF}">
      <formula1>K_Werkpakket</formula1>
    </dataValidation>
    <dataValidation type="list" allowBlank="1" showInputMessage="1" showErrorMessage="1" sqref="C6" xr:uid="{1C501FEF-2FC1-48B7-B072-AED4B6102906}">
      <formula1>K_Type</formula1>
    </dataValidation>
    <dataValidation type="list" allowBlank="1" showInputMessage="1" showErrorMessage="1" sqref="C7" xr:uid="{9FC5212C-911B-4AF5-8B42-0F1280679993}">
      <formula1>K_Omvang</formula1>
    </dataValidation>
    <dataValidation type="list" allowBlank="1" showInputMessage="1" showErrorMessage="1" sqref="C258:C267" xr:uid="{89C0D173-46FA-4F56-80D3-D03B5D7AC034}">
      <formula1>K_Staatssteunartikel</formula1>
    </dataValidation>
    <dataValidation type="list" allowBlank="1" showInputMessage="1" showErrorMessage="1" sqref="C155" xr:uid="{154878BF-3911-40F5-BFCD-0C0CBE1CD840}">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A22E-2E31-43C8-905B-6A8C86CABE9B}">
  <sheetPr codeName="Sheet19">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136</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303" priority="41">
      <formula>$A$33="nvt"</formula>
    </cfRule>
  </conditionalFormatting>
  <conditionalFormatting sqref="B58:F74">
    <cfRule type="expression" dxfId="302" priority="40">
      <formula>$A$55="nvt"</formula>
    </cfRule>
  </conditionalFormatting>
  <conditionalFormatting sqref="B80:F96">
    <cfRule type="expression" dxfId="301" priority="39">
      <formula>$A$77="nvt"</formula>
    </cfRule>
  </conditionalFormatting>
  <conditionalFormatting sqref="B102:C113">
    <cfRule type="expression" dxfId="300" priority="38">
      <formula>$A$99="nvt"</formula>
    </cfRule>
  </conditionalFormatting>
  <conditionalFormatting sqref="B135:H153">
    <cfRule type="expression" dxfId="299" priority="37">
      <formula>$A$132="nvt"</formula>
    </cfRule>
  </conditionalFormatting>
  <conditionalFormatting sqref="B159:I168">
    <cfRule type="expression" dxfId="298" priority="36">
      <formula>$A$156="nvt"</formula>
    </cfRule>
  </conditionalFormatting>
  <conditionalFormatting sqref="B174:C185">
    <cfRule type="expression" dxfId="297" priority="35">
      <formula>$A$171="nvt"</formula>
    </cfRule>
  </conditionalFormatting>
  <conditionalFormatting sqref="B191:E208">
    <cfRule type="expression" dxfId="296" priority="34">
      <formula>$A$188="nvt"</formula>
    </cfRule>
  </conditionalFormatting>
  <conditionalFormatting sqref="B214:F230">
    <cfRule type="expression" dxfId="295" priority="33">
      <formula>$A$211="nvt"</formula>
    </cfRule>
  </conditionalFormatting>
  <conditionalFormatting sqref="B17:D26">
    <cfRule type="expression" dxfId="294" priority="32">
      <formula>$A17=0</formula>
    </cfRule>
  </conditionalFormatting>
  <conditionalFormatting sqref="C249">
    <cfRule type="cellIs" dxfId="293" priority="31" operator="notEqual">
      <formula>"JA"</formula>
    </cfRule>
  </conditionalFormatting>
  <conditionalFormatting sqref="B33">
    <cfRule type="expression" dxfId="292" priority="30">
      <formula>$A$33="nvt"</formula>
    </cfRule>
  </conditionalFormatting>
  <conditionalFormatting sqref="B55">
    <cfRule type="expression" dxfId="291" priority="29">
      <formula>$A$55="nvt"</formula>
    </cfRule>
  </conditionalFormatting>
  <conditionalFormatting sqref="C55">
    <cfRule type="expression" dxfId="290" priority="28">
      <formula>$A$55="nvt"</formula>
    </cfRule>
  </conditionalFormatting>
  <conditionalFormatting sqref="C33">
    <cfRule type="expression" dxfId="289" priority="27">
      <formula>$A$33="nvt"</formula>
    </cfRule>
  </conditionalFormatting>
  <conditionalFormatting sqref="B77">
    <cfRule type="expression" dxfId="288" priority="26">
      <formula>$A$77="nvt"</formula>
    </cfRule>
  </conditionalFormatting>
  <conditionalFormatting sqref="C77">
    <cfRule type="expression" dxfId="287" priority="25">
      <formula>$A$77="nvt"</formula>
    </cfRule>
  </conditionalFormatting>
  <conditionalFormatting sqref="B99">
    <cfRule type="expression" dxfId="286" priority="24">
      <formula>$A$99="nvt"</formula>
    </cfRule>
  </conditionalFormatting>
  <conditionalFormatting sqref="C99">
    <cfRule type="expression" dxfId="285" priority="23">
      <formula>$A$99="nvt"</formula>
    </cfRule>
  </conditionalFormatting>
  <conditionalFormatting sqref="B116">
    <cfRule type="expression" dxfId="284" priority="22">
      <formula>$A$116="nvt"</formula>
    </cfRule>
  </conditionalFormatting>
  <conditionalFormatting sqref="C116">
    <cfRule type="expression" dxfId="283" priority="21">
      <formula>$A$116="nvt"</formula>
    </cfRule>
  </conditionalFormatting>
  <conditionalFormatting sqref="B132">
    <cfRule type="expression" dxfId="282" priority="20">
      <formula>$A$132="nvt"</formula>
    </cfRule>
  </conditionalFormatting>
  <conditionalFormatting sqref="C132">
    <cfRule type="expression" dxfId="281" priority="19">
      <formula>$A$132="nvt"</formula>
    </cfRule>
  </conditionalFormatting>
  <conditionalFormatting sqref="B156">
    <cfRule type="expression" dxfId="280" priority="18">
      <formula>$A$156="nvt"</formula>
    </cfRule>
  </conditionalFormatting>
  <conditionalFormatting sqref="C156">
    <cfRule type="expression" dxfId="279" priority="17">
      <formula>$A$156="nvt"</formula>
    </cfRule>
  </conditionalFormatting>
  <conditionalFormatting sqref="B171">
    <cfRule type="expression" dxfId="278" priority="16">
      <formula>$A$171="nvt"</formula>
    </cfRule>
  </conditionalFormatting>
  <conditionalFormatting sqref="C171">
    <cfRule type="expression" dxfId="277" priority="15">
      <formula>$A$171="nvt"</formula>
    </cfRule>
  </conditionalFormatting>
  <conditionalFormatting sqref="B188">
    <cfRule type="expression" dxfId="276" priority="14">
      <formula>$A$188="nvt"</formula>
    </cfRule>
  </conditionalFormatting>
  <conditionalFormatting sqref="C188">
    <cfRule type="expression" dxfId="275" priority="13">
      <formula>$A$188="nvt"</formula>
    </cfRule>
  </conditionalFormatting>
  <conditionalFormatting sqref="B211">
    <cfRule type="expression" dxfId="274" priority="12">
      <formula>$A$211="nvt"</formula>
    </cfRule>
  </conditionalFormatting>
  <conditionalFormatting sqref="C211">
    <cfRule type="expression" dxfId="273" priority="11">
      <formula>$A$211="nvt"</formula>
    </cfRule>
  </conditionalFormatting>
  <conditionalFormatting sqref="D171">
    <cfRule type="expression" dxfId="272" priority="10">
      <formula>$A$171="nvt"</formula>
    </cfRule>
  </conditionalFormatting>
  <conditionalFormatting sqref="A12:I272">
    <cfRule type="expression" dxfId="271" priority="1" stopIfTrue="1">
      <formula>$A$16=0</formula>
    </cfRule>
  </conditionalFormatting>
  <conditionalFormatting sqref="B29:C29">
    <cfRule type="expression" dxfId="270" priority="42">
      <formula>LEFT($C$29,3)="Let"</formula>
    </cfRule>
  </conditionalFormatting>
  <conditionalFormatting sqref="C272">
    <cfRule type="cellIs" dxfId="269" priority="9" operator="notEqual">
      <formula>"JA"</formula>
    </cfRule>
  </conditionalFormatting>
  <conditionalFormatting sqref="B119:H129">
    <cfRule type="expression" dxfId="268" priority="8">
      <formula>$A$116="nvt"</formula>
    </cfRule>
  </conditionalFormatting>
  <conditionalFormatting sqref="E171">
    <cfRule type="expression" dxfId="267" priority="7">
      <formula>$A$171="nvt"</formula>
    </cfRule>
  </conditionalFormatting>
  <conditionalFormatting sqref="D245">
    <cfRule type="expression" dxfId="266" priority="6">
      <formula>C249&lt;&gt;"JA"</formula>
    </cfRule>
  </conditionalFormatting>
  <conditionalFormatting sqref="I136:I153">
    <cfRule type="expression" dxfId="265" priority="5">
      <formula>$A$132="nvt"</formula>
    </cfRule>
  </conditionalFormatting>
  <conditionalFormatting sqref="I135">
    <cfRule type="expression" dxfId="264" priority="4">
      <formula>$A$132="nvt"</formula>
    </cfRule>
  </conditionalFormatting>
  <conditionalFormatting sqref="I119">
    <cfRule type="expression" dxfId="263" priority="3">
      <formula>$A$116="nvt"</formula>
    </cfRule>
  </conditionalFormatting>
  <conditionalFormatting sqref="I120:I129">
    <cfRule type="expression" dxfId="262" priority="2">
      <formula>$A$116="nvt"</formula>
    </cfRule>
  </conditionalFormatting>
  <dataValidations count="5">
    <dataValidation type="list" allowBlank="1" showInputMessage="1" showErrorMessage="1" sqref="C155" xr:uid="{E0AF2A8E-92EB-4B66-8D26-A8D8AD9C5EB2}">
      <formula1>#REF!</formula1>
    </dataValidation>
    <dataValidation type="list" allowBlank="1" showInputMessage="1" showErrorMessage="1" sqref="C258:C267" xr:uid="{B02ED323-4CAC-4038-988B-47B90E80DC2D}">
      <formula1>K_Staatssteunartikel</formula1>
    </dataValidation>
    <dataValidation type="list" allowBlank="1" showInputMessage="1" showErrorMessage="1" sqref="C7" xr:uid="{8D8B5421-266C-45D2-AAB7-27782273577E}">
      <formula1>K_Omvang</formula1>
    </dataValidation>
    <dataValidation type="list" allowBlank="1" showInputMessage="1" showErrorMessage="1" sqref="C6" xr:uid="{F8B9C131-DF93-4476-8753-D747097A8054}">
      <formula1>K_Type</formula1>
    </dataValidation>
    <dataValidation type="list" allowBlank="1" showInputMessage="1" showErrorMessage="1" sqref="B81:B95 B37:B51 B136:B152 B120:B128 B59:B73 B160:B167 B192:B207 B215:B229" xr:uid="{77C63CFB-2253-4248-925D-60CAFA45883E}">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codeName="Sheet2">
    <tabColor rgb="FF0070C0"/>
    <pageSetUpPr fitToPage="1"/>
  </sheetPr>
  <dimension ref="A2:W213"/>
  <sheetViews>
    <sheetView showGridLines="0" workbookViewId="0">
      <selection activeCell="B6" sqref="B6"/>
    </sheetView>
  </sheetViews>
  <sheetFormatPr defaultColWidth="9.140625" defaultRowHeight="15" x14ac:dyDescent="0.25"/>
  <cols>
    <col min="1" max="1" width="2.7109375" style="5" customWidth="1"/>
    <col min="2" max="2" width="45.28515625" customWidth="1"/>
    <col min="3" max="4" width="17.7109375" customWidth="1"/>
    <col min="5" max="18" width="18.140625" customWidth="1"/>
    <col min="19" max="23" width="17.28515625" bestFit="1" customWidth="1"/>
  </cols>
  <sheetData>
    <row r="2" spans="2:23" ht="21.75" customHeight="1" thickBot="1" x14ac:dyDescent="0.4">
      <c r="B2" s="55" t="s">
        <v>27</v>
      </c>
      <c r="C2" s="3"/>
      <c r="D2" s="254" t="s">
        <v>28</v>
      </c>
      <c r="E2" s="254"/>
      <c r="F2" s="254"/>
      <c r="G2" s="254"/>
      <c r="H2" s="254"/>
    </row>
    <row r="3" spans="2:23" ht="15.75" thickTop="1" x14ac:dyDescent="0.25"/>
    <row r="4" spans="2:23" ht="16.5" thickBot="1" x14ac:dyDescent="0.35">
      <c r="B4" s="56"/>
      <c r="C4" s="56" t="s">
        <v>29</v>
      </c>
      <c r="D4" s="51" t="s">
        <v>30</v>
      </c>
      <c r="E4" s="51" t="s">
        <v>31</v>
      </c>
      <c r="F4" s="51" t="s">
        <v>32</v>
      </c>
      <c r="G4" s="51" t="s">
        <v>33</v>
      </c>
      <c r="H4" s="51" t="s">
        <v>34</v>
      </c>
      <c r="I4" s="51" t="s">
        <v>35</v>
      </c>
      <c r="J4" s="51" t="s">
        <v>36</v>
      </c>
      <c r="K4" s="51" t="s">
        <v>37</v>
      </c>
      <c r="L4" s="51" t="s">
        <v>38</v>
      </c>
      <c r="M4" s="51" t="s">
        <v>39</v>
      </c>
      <c r="N4" s="51" t="s">
        <v>40</v>
      </c>
      <c r="O4" s="51" t="s">
        <v>41</v>
      </c>
      <c r="P4" s="51" t="s">
        <v>42</v>
      </c>
      <c r="Q4" s="51" t="s">
        <v>43</v>
      </c>
      <c r="R4" s="51" t="s">
        <v>44</v>
      </c>
      <c r="S4" s="51" t="s">
        <v>45</v>
      </c>
      <c r="T4" s="51" t="s">
        <v>46</v>
      </c>
      <c r="U4" s="51" t="s">
        <v>47</v>
      </c>
      <c r="V4" s="51" t="s">
        <v>48</v>
      </c>
      <c r="W4" s="51" t="s">
        <v>49</v>
      </c>
    </row>
    <row r="5" spans="2:23" ht="17.25" thickTop="1" thickBot="1" x14ac:dyDescent="0.35">
      <c r="B5" s="56" t="s">
        <v>50</v>
      </c>
      <c r="C5" s="56"/>
      <c r="D5" s="180" t="str">
        <f>IFERROR(IF(Penvoerder!$C$2="","",Penvoerder!$C$2),"")</f>
        <v/>
      </c>
      <c r="E5" s="180" t="str">
        <f>IFERROR(IF('PP2'!$C$2="","",'PP2'!$C$2),"")</f>
        <v/>
      </c>
      <c r="F5" s="180" t="str">
        <f>IFERROR(IF('PP3'!$C$2="","",'PP3'!$C$2),"")</f>
        <v/>
      </c>
      <c r="G5" s="180" t="str">
        <f>IFERROR(IF('PP4'!$C$2="","",'PP4'!$C$2),"")</f>
        <v/>
      </c>
      <c r="H5" s="180" t="str">
        <f>IFERROR(IF('PP5'!$C$2="","",'PP5'!$C$2),"")</f>
        <v/>
      </c>
      <c r="I5" s="180" t="str">
        <f>IFERROR(IF('PP6'!$C$2="","",'PP6'!$C$2),"")</f>
        <v/>
      </c>
      <c r="J5" s="180" t="str">
        <f>IFERROR(IF('PP7'!$C$2="","",'PP7'!$C$2),"")</f>
        <v/>
      </c>
      <c r="K5" s="180" t="str">
        <f>IFERROR(IF('PP8'!$C$2="","",'PP8'!$C$2),"")</f>
        <v/>
      </c>
      <c r="L5" s="180" t="str">
        <f>IFERROR(IF('PP9'!$C$2="","",'PP9'!$C$2),"")</f>
        <v/>
      </c>
      <c r="M5" s="180" t="str">
        <f>IFERROR(IF('PP10'!$C$2="","",'PP10'!$C$2),"")</f>
        <v/>
      </c>
      <c r="N5" s="180" t="str">
        <f>IFERROR(IF('PP11'!$C$2="","",'PP11'!$C$2),"")</f>
        <v/>
      </c>
      <c r="O5" s="180" t="str">
        <f>IFERROR(IF('PP12'!$C$2="","",'PP12'!$C$2),"")</f>
        <v/>
      </c>
      <c r="P5" s="180" t="str">
        <f>IFERROR(IF('PP13'!$C$2="","",'PP13'!$C$2),"")</f>
        <v/>
      </c>
      <c r="Q5" s="180" t="str">
        <f>IFERROR(IF('PP14'!$C$2="","",'PP14'!$C$2),"")</f>
        <v/>
      </c>
      <c r="R5" s="180" t="str">
        <f>IFERROR(IF('PP15'!$C$2="","",'PP15'!$C$2),"")</f>
        <v/>
      </c>
      <c r="S5" s="180" t="str">
        <f>IFERROR(IF('PP16'!$C$2="","",'PP16'!$C$2),"")</f>
        <v/>
      </c>
      <c r="T5" s="180" t="str">
        <f>IFERROR(IF('PP17'!$C$2="","",'PP17'!$C$2),"")</f>
        <v/>
      </c>
      <c r="U5" s="180" t="str">
        <f>IFERROR(IF('PP18'!$C$2="","",'PP18'!$C$2),"")</f>
        <v/>
      </c>
      <c r="V5" s="180" t="str">
        <f>IFERROR(IF('PP19'!$C$2="","",'PP19'!$C$2),"")</f>
        <v/>
      </c>
      <c r="W5" s="180" t="str">
        <f>IFERROR(IF('PP20'!$C$2="","",'PP20'!$C$2),"")</f>
        <v/>
      </c>
    </row>
    <row r="6" spans="2:23" ht="16.5" thickTop="1" x14ac:dyDescent="0.3">
      <c r="B6" s="167" t="str">
        <f>Hulpblad!V2</f>
        <v xml:space="preserve"> </v>
      </c>
      <c r="C6" s="168" t="str">
        <f>IF(OR($B6="",$B6=" "),"",SUM(D6:W6))</f>
        <v/>
      </c>
      <c r="D6" s="169" t="str">
        <f>IF(OR($B6="",$B6=" "),"",SUMIFS(Penvoerder!$E$258:$E$267,Penvoerder!$B$258:$B$267,$B6))</f>
        <v/>
      </c>
      <c r="E6" s="23" t="str">
        <f>IF(OR($B6="",$B6=" "),"",SUMIFS('PP2'!$E$258:$E$267,'PP2'!$B$258:$B$267,$B6))</f>
        <v/>
      </c>
      <c r="F6" s="23" t="str">
        <f>IF(OR($B6="",$B6=" "),"",SUMIFS('PP3'!$E$258:$E$267,'PP3'!$B$258:$B$267,$B6))</f>
        <v/>
      </c>
      <c r="G6" s="23" t="str">
        <f>IF(OR($B6="",$B6=" "),"",SUMIFS('PP4'!$E$258:$E$267,'PP4'!$B$258:$B$267,$B6))</f>
        <v/>
      </c>
      <c r="H6" s="23" t="str">
        <f>IF(OR($B6="",$B6=" "),"",SUMIFS('PP5'!$E$258:$E$267,'PP5'!$B$258:$B$267,$B6))</f>
        <v/>
      </c>
      <c r="I6" s="23" t="str">
        <f>IF(OR($B6="",$B6=" "),"",SUMIFS('PP6'!$E$258:$E$267,'PP6'!$B$258:$B$267,$B6))</f>
        <v/>
      </c>
      <c r="J6" s="23" t="str">
        <f>IF(OR($B6="",$B6=" "),"",SUMIFS('PP7'!$E$258:$E$267,'PP7'!$B$258:$B$267,$B6))</f>
        <v/>
      </c>
      <c r="K6" s="23" t="str">
        <f>IF(OR($B6="",$B6=" "),"",SUMIFS('PP8'!$E$258:$E$267,'PP8'!$B$258:$B$267,$B6))</f>
        <v/>
      </c>
      <c r="L6" s="23" t="str">
        <f>IF(OR($B6="",$B6=" "),"",SUMIFS('PP9'!$E$258:$E$267,'PP9'!$B$258:$B$267,$B6))</f>
        <v/>
      </c>
      <c r="M6" s="23" t="str">
        <f>IF(OR($B6="",$B6=" "),"",SUMIFS('PP10'!$E$258:$E$267,'PP10'!$B$258:$B$267,$B6))</f>
        <v/>
      </c>
      <c r="N6" s="23" t="str">
        <f>IF(OR($B6="",$B6=" "),"",SUMIFS('PP11'!$E$258:$E$267,'PP11'!$B$258:$B$267,$B6))</f>
        <v/>
      </c>
      <c r="O6" s="23" t="str">
        <f>IF(OR($B6="",$B6=" "),"",SUMIFS('PP12'!$E$258:$E$267,'PP12'!$B$258:$B$267,$B6))</f>
        <v/>
      </c>
      <c r="P6" s="23" t="str">
        <f>IF(OR($B6="",$B6=" "),"",SUMIFS('PP13'!$E$258:$E$267,'PP13'!$B$258:$B$267,$B6))</f>
        <v/>
      </c>
      <c r="Q6" s="23" t="str">
        <f>IF(OR($B6="",$B6=" "),"",SUMIFS('PP14'!$E$258:$E$267,'PP14'!$B$258:$B$267,$B6))</f>
        <v/>
      </c>
      <c r="R6" s="23" t="str">
        <f>IF(OR($B6="",$B6=" "),"",SUMIFS('PP15'!$E$258:$E$267,'PP15'!$B$258:$B$267,$B6))</f>
        <v/>
      </c>
      <c r="S6" s="23" t="str">
        <f>IF(OR($B6="",$B6=" "),"",SUMIFS('PP16'!$E$258:$E$267,'PP16'!$B$258:$B$267,$B6))</f>
        <v/>
      </c>
      <c r="T6" s="23" t="str">
        <f>IF(OR($B6="",$B6=" "),"",SUMIFS('PP17'!$E$258:$E$267,'PP17'!$B$258:$B$267,$B6))</f>
        <v/>
      </c>
      <c r="U6" s="23" t="str">
        <f>IF(OR($B6="",$B6=" "),"",SUMIFS('PP18'!$E$258:$E$267,'PP18'!$B$258:$B$267,$B6))</f>
        <v/>
      </c>
      <c r="V6" s="23" t="str">
        <f>IF(OR($B6="",$B6=" "),"",SUMIFS('PP19'!$E$258:$E$267,'PP19'!$B$258:$B$267,$B6))</f>
        <v/>
      </c>
      <c r="W6" s="23" t="str">
        <f>IF(OR($B6="",$B6=" "),"",SUMIFS('PP20'!$E$258:$E$267,'PP20'!$B$258:$B$267,$B6))</f>
        <v/>
      </c>
    </row>
    <row r="7" spans="2:23" ht="15.75" x14ac:dyDescent="0.3">
      <c r="B7" s="170" t="str">
        <f>Hulpblad!V3</f>
        <v xml:space="preserve"> </v>
      </c>
      <c r="C7" s="168" t="str">
        <f t="shared" ref="C7:C15" si="0">IF(OR($B7="",$B7=" "),"",SUM(D7:W7))</f>
        <v/>
      </c>
      <c r="D7" s="169" t="str">
        <f>IF(OR($B7="",$B7=" "),"",SUMIFS(Penvoerder!$E$258:$E$267,Penvoerder!$B$258:$B$267,$B7))</f>
        <v/>
      </c>
      <c r="E7" s="23" t="str">
        <f>IF(OR($B7="",$B7=" "),"",SUMIFS('PP2'!$E$258:$E$267,'PP2'!$B$258:$B$267,$B7))</f>
        <v/>
      </c>
      <c r="F7" s="23" t="str">
        <f>IF(OR($B7="",$B7=" "),"",SUMIFS('PP3'!$E$258:$E$267,'PP3'!$B$258:$B$267,$B7))</f>
        <v/>
      </c>
      <c r="G7" s="23" t="str">
        <f>IF(OR($B7="",$B7=" "),"",SUMIFS('PP4'!$E$258:$E$267,'PP4'!$B$258:$B$267,$B7))</f>
        <v/>
      </c>
      <c r="H7" s="23" t="str">
        <f>IF(OR($B7="",$B7=" "),"",SUMIFS('PP5'!$E$258:$E$267,'PP5'!$B$258:$B$267,$B7))</f>
        <v/>
      </c>
      <c r="I7" s="23" t="str">
        <f>IF(OR($B7="",$B7=" "),"",SUMIFS('PP6'!$E$258:$E$267,'PP6'!$B$258:$B$267,$B7))</f>
        <v/>
      </c>
      <c r="J7" s="23" t="str">
        <f>IF(OR($B7="",$B7=" "),"",SUMIFS('PP7'!$E$258:$E$267,'PP7'!$B$258:$B$267,$B7))</f>
        <v/>
      </c>
      <c r="K7" s="23" t="str">
        <f>IF(OR($B7="",$B7=" "),"",SUMIFS('PP8'!$E$258:$E$267,'PP8'!$B$258:$B$267,$B7))</f>
        <v/>
      </c>
      <c r="L7" s="23" t="str">
        <f>IF(OR($B7="",$B7=" "),"",SUMIFS('PP9'!$E$258:$E$267,'PP9'!$B$258:$B$267,$B7))</f>
        <v/>
      </c>
      <c r="M7" s="23" t="str">
        <f>IF(OR($B7="",$B7=" "),"",SUMIFS('PP10'!$E$258:$E$267,'PP10'!$B$258:$B$267,$B7))</f>
        <v/>
      </c>
      <c r="N7" s="23" t="str">
        <f>IF(OR($B7="",$B7=" "),"",SUMIFS('PP11'!$E$258:$E$267,'PP11'!$B$258:$B$267,$B7))</f>
        <v/>
      </c>
      <c r="O7" s="23" t="str">
        <f>IF(OR($B7="",$B7=" "),"",SUMIFS('PP12'!$E$258:$E$267,'PP12'!$B$258:$B$267,$B7))</f>
        <v/>
      </c>
      <c r="P7" s="23" t="str">
        <f>IF(OR($B7="",$B7=" "),"",SUMIFS('PP13'!$E$258:$E$267,'PP13'!$B$258:$B$267,$B7))</f>
        <v/>
      </c>
      <c r="Q7" s="23" t="str">
        <f>IF(OR($B7="",$B7=" "),"",SUMIFS('PP14'!$E$258:$E$267,'PP14'!$B$258:$B$267,$B7))</f>
        <v/>
      </c>
      <c r="R7" s="23" t="str">
        <f>IF(OR($B7="",$B7=" "),"",SUMIFS('PP15'!$E$258:$E$267,'PP15'!$B$258:$B$267,$B7))</f>
        <v/>
      </c>
      <c r="S7" s="23" t="str">
        <f>IF(OR($B7="",$B7=" "),"",SUMIFS('PP16'!$E$258:$E$267,'PP16'!$B$258:$B$267,$B7))</f>
        <v/>
      </c>
      <c r="T7" s="23" t="str">
        <f>IF(OR($B7="",$B7=" "),"",SUMIFS('PP17'!$E$258:$E$267,'PP17'!$B$258:$B$267,$B7))</f>
        <v/>
      </c>
      <c r="U7" s="23" t="str">
        <f>IF(OR($B7="",$B7=" "),"",SUMIFS('PP18'!$E$258:$E$267,'PP18'!$B$258:$B$267,$B7))</f>
        <v/>
      </c>
      <c r="V7" s="23" t="str">
        <f>IF(OR($B7="",$B7=" "),"",SUMIFS('PP19'!$E$258:$E$267,'PP19'!$B$258:$B$267,$B7))</f>
        <v/>
      </c>
      <c r="W7" s="23" t="str">
        <f>IF(OR($B7="",$B7=" "),"",SUMIFS('PP20'!$E$258:$E$267,'PP20'!$B$258:$B$267,$B7))</f>
        <v/>
      </c>
    </row>
    <row r="8" spans="2:23" ht="15.75" x14ac:dyDescent="0.3">
      <c r="B8" s="170" t="str">
        <f>Hulpblad!V4</f>
        <v xml:space="preserve"> </v>
      </c>
      <c r="C8" s="168" t="str">
        <f t="shared" si="0"/>
        <v/>
      </c>
      <c r="D8" s="169" t="str">
        <f>IF(OR($B8="",$B8=" "),"",SUMIFS(Penvoerder!$E$258:$E$267,Penvoerder!$B$258:$B$267,$B8))</f>
        <v/>
      </c>
      <c r="E8" s="23" t="str">
        <f>IF(OR($B8="",$B8=" "),"",SUMIFS('PP2'!$E$258:$E$267,'PP2'!$B$258:$B$267,$B8))</f>
        <v/>
      </c>
      <c r="F8" s="23" t="str">
        <f>IF(OR($B8="",$B8=" "),"",SUMIFS('PP3'!$E$258:$E$267,'PP3'!$B$258:$B$267,$B8))</f>
        <v/>
      </c>
      <c r="G8" s="23" t="str">
        <f>IF(OR($B8="",$B8=" "),"",SUMIFS('PP4'!$E$258:$E$267,'PP4'!$B$258:$B$267,$B8))</f>
        <v/>
      </c>
      <c r="H8" s="23" t="str">
        <f>IF(OR($B8="",$B8=" "),"",SUMIFS('PP5'!$E$258:$E$267,'PP5'!$B$258:$B$267,$B8))</f>
        <v/>
      </c>
      <c r="I8" s="23" t="str">
        <f>IF(OR($B8="",$B8=" "),"",SUMIFS('PP6'!$E$258:$E$267,'PP6'!$B$258:$B$267,$B8))</f>
        <v/>
      </c>
      <c r="J8" s="23" t="str">
        <f>IF(OR($B8="",$B8=" "),"",SUMIFS('PP7'!$E$258:$E$267,'PP7'!$B$258:$B$267,$B8))</f>
        <v/>
      </c>
      <c r="K8" s="23" t="str">
        <f>IF(OR($B8="",$B8=" "),"",SUMIFS('PP8'!$E$258:$E$267,'PP8'!$B$258:$B$267,$B8))</f>
        <v/>
      </c>
      <c r="L8" s="23" t="str">
        <f>IF(OR($B8="",$B8=" "),"",SUMIFS('PP9'!$E$258:$E$267,'PP9'!$B$258:$B$267,$B8))</f>
        <v/>
      </c>
      <c r="M8" s="23" t="str">
        <f>IF(OR($B8="",$B8=" "),"",SUMIFS('PP10'!$E$258:$E$267,'PP10'!$B$258:$B$267,$B8))</f>
        <v/>
      </c>
      <c r="N8" s="23" t="str">
        <f>IF(OR($B8="",$B8=" "),"",SUMIFS('PP11'!$E$258:$E$267,'PP11'!$B$258:$B$267,$B8))</f>
        <v/>
      </c>
      <c r="O8" s="23" t="str">
        <f>IF(OR($B8="",$B8=" "),"",SUMIFS('PP12'!$E$258:$E$267,'PP12'!$B$258:$B$267,$B8))</f>
        <v/>
      </c>
      <c r="P8" s="23" t="str">
        <f>IF(OR($B8="",$B8=" "),"",SUMIFS('PP13'!$E$258:$E$267,'PP13'!$B$258:$B$267,$B8))</f>
        <v/>
      </c>
      <c r="Q8" s="23" t="str">
        <f>IF(OR($B8="",$B8=" "),"",SUMIFS('PP14'!$E$258:$E$267,'PP14'!$B$258:$B$267,$B8))</f>
        <v/>
      </c>
      <c r="R8" s="23" t="str">
        <f>IF(OR($B8="",$B8=" "),"",SUMIFS('PP15'!$E$258:$E$267,'PP15'!$B$258:$B$267,$B8))</f>
        <v/>
      </c>
      <c r="S8" s="23" t="str">
        <f>IF(OR($B8="",$B8=" "),"",SUMIFS('PP16'!$E$258:$E$267,'PP16'!$B$258:$B$267,$B8))</f>
        <v/>
      </c>
      <c r="T8" s="23" t="str">
        <f>IF(OR($B8="",$B8=" "),"",SUMIFS('PP17'!$E$258:$E$267,'PP17'!$B$258:$B$267,$B8))</f>
        <v/>
      </c>
      <c r="U8" s="23" t="str">
        <f>IF(OR($B8="",$B8=" "),"",SUMIFS('PP18'!$E$258:$E$267,'PP18'!$B$258:$B$267,$B8))</f>
        <v/>
      </c>
      <c r="V8" s="23" t="str">
        <f>IF(OR($B8="",$B8=" "),"",SUMIFS('PP19'!$E$258:$E$267,'PP19'!$B$258:$B$267,$B8))</f>
        <v/>
      </c>
      <c r="W8" s="23" t="str">
        <f>IF(OR($B8="",$B8=" "),"",SUMIFS('PP20'!$E$258:$E$267,'PP20'!$B$258:$B$267,$B8))</f>
        <v/>
      </c>
    </row>
    <row r="9" spans="2:23" ht="15.75" x14ac:dyDescent="0.3">
      <c r="B9" s="170" t="str">
        <f>Hulpblad!V5</f>
        <v xml:space="preserve"> </v>
      </c>
      <c r="C9" s="168" t="str">
        <f t="shared" si="0"/>
        <v/>
      </c>
      <c r="D9" s="169" t="str">
        <f>IF(OR($B9="",$B9=" "),"",SUMIFS(Penvoerder!$E$258:$E$267,Penvoerder!$B$258:$B$267,$B9))</f>
        <v/>
      </c>
      <c r="E9" s="23" t="str">
        <f>IF(OR($B9="",$B9=" "),"",SUMIFS('PP2'!$E$258:$E$267,'PP2'!$B$258:$B$267,$B9))</f>
        <v/>
      </c>
      <c r="F9" s="23" t="str">
        <f>IF(OR($B9="",$B9=" "),"",SUMIFS('PP3'!$E$258:$E$267,'PP3'!$B$258:$B$267,$B9))</f>
        <v/>
      </c>
      <c r="G9" s="23" t="str">
        <f>IF(OR($B9="",$B9=" "),"",SUMIFS('PP4'!$E$258:$E$267,'PP4'!$B$258:$B$267,$B9))</f>
        <v/>
      </c>
      <c r="H9" s="23" t="str">
        <f>IF(OR($B9="",$B9=" "),"",SUMIFS('PP5'!$E$258:$E$267,'PP5'!$B$258:$B$267,$B9))</f>
        <v/>
      </c>
      <c r="I9" s="23" t="str">
        <f>IF(OR($B9="",$B9=" "),"",SUMIFS('PP6'!$E$258:$E$267,'PP6'!$B$258:$B$267,$B9))</f>
        <v/>
      </c>
      <c r="J9" s="23" t="str">
        <f>IF(OR($B9="",$B9=" "),"",SUMIFS('PP7'!$E$258:$E$267,'PP7'!$B$258:$B$267,$B9))</f>
        <v/>
      </c>
      <c r="K9" s="23" t="str">
        <f>IF(OR($B9="",$B9=" "),"",SUMIFS('PP8'!$E$258:$E$267,'PP8'!$B$258:$B$267,$B9))</f>
        <v/>
      </c>
      <c r="L9" s="23" t="str">
        <f>IF(OR($B9="",$B9=" "),"",SUMIFS('PP9'!$E$258:$E$267,'PP9'!$B$258:$B$267,$B9))</f>
        <v/>
      </c>
      <c r="M9" s="23" t="str">
        <f>IF(OR($B9="",$B9=" "),"",SUMIFS('PP10'!$E$258:$E$267,'PP10'!$B$258:$B$267,$B9))</f>
        <v/>
      </c>
      <c r="N9" s="23" t="str">
        <f>IF(OR($B9="",$B9=" "),"",SUMIFS('PP11'!$E$258:$E$267,'PP11'!$B$258:$B$267,$B9))</f>
        <v/>
      </c>
      <c r="O9" s="23" t="str">
        <f>IF(OR($B9="",$B9=" "),"",SUMIFS('PP12'!$E$258:$E$267,'PP12'!$B$258:$B$267,$B9))</f>
        <v/>
      </c>
      <c r="P9" s="23" t="str">
        <f>IF(OR($B9="",$B9=" "),"",SUMIFS('PP13'!$E$258:$E$267,'PP13'!$B$258:$B$267,$B9))</f>
        <v/>
      </c>
      <c r="Q9" s="23" t="str">
        <f>IF(OR($B9="",$B9=" "),"",SUMIFS('PP14'!$E$258:$E$267,'PP14'!$B$258:$B$267,$B9))</f>
        <v/>
      </c>
      <c r="R9" s="23" t="str">
        <f>IF(OR($B9="",$B9=" "),"",SUMIFS('PP15'!$E$258:$E$267,'PP15'!$B$258:$B$267,$B9))</f>
        <v/>
      </c>
      <c r="S9" s="23" t="str">
        <f>IF(OR($B9="",$B9=" "),"",SUMIFS('PP16'!$E$258:$E$267,'PP16'!$B$258:$B$267,$B9))</f>
        <v/>
      </c>
      <c r="T9" s="23" t="str">
        <f>IF(OR($B9="",$B9=" "),"",SUMIFS('PP17'!$E$258:$E$267,'PP17'!$B$258:$B$267,$B9))</f>
        <v/>
      </c>
      <c r="U9" s="23" t="str">
        <f>IF(OR($B9="",$B9=" "),"",SUMIFS('PP18'!$E$258:$E$267,'PP18'!$B$258:$B$267,$B9))</f>
        <v/>
      </c>
      <c r="V9" s="23" t="str">
        <f>IF(OR($B9="",$B9=" "),"",SUMIFS('PP19'!$E$258:$E$267,'PP19'!$B$258:$B$267,$B9))</f>
        <v/>
      </c>
      <c r="W9" s="23" t="str">
        <f>IF(OR($B9="",$B9=" "),"",SUMIFS('PP20'!$E$258:$E$267,'PP20'!$B$258:$B$267,$B9))</f>
        <v/>
      </c>
    </row>
    <row r="10" spans="2:23" ht="15.75" x14ac:dyDescent="0.3">
      <c r="B10" s="170" t="str">
        <f>Hulpblad!V6</f>
        <v xml:space="preserve"> </v>
      </c>
      <c r="C10" s="168" t="str">
        <f t="shared" si="0"/>
        <v/>
      </c>
      <c r="D10" s="169" t="str">
        <f>IF(OR($B10="",$B10=" "),"",SUMIFS(Penvoerder!$E$258:$E$267,Penvoerder!$B$258:$B$267,$B10))</f>
        <v/>
      </c>
      <c r="E10" s="23" t="str">
        <f>IF(OR($B10="",$B10=" "),"",SUMIFS('PP2'!$E$258:$E$267,'PP2'!$B$258:$B$267,$B10))</f>
        <v/>
      </c>
      <c r="F10" s="23" t="str">
        <f>IF(OR($B10="",$B10=" "),"",SUMIFS('PP3'!$E$258:$E$267,'PP3'!$B$258:$B$267,$B10))</f>
        <v/>
      </c>
      <c r="G10" s="23" t="str">
        <f>IF(OR($B10="",$B10=" "),"",SUMIFS('PP4'!$E$258:$E$267,'PP4'!$B$258:$B$267,$B10))</f>
        <v/>
      </c>
      <c r="H10" s="23" t="str">
        <f>IF(OR($B10="",$B10=" "),"",SUMIFS('PP5'!$E$258:$E$267,'PP5'!$B$258:$B$267,$B10))</f>
        <v/>
      </c>
      <c r="I10" s="23" t="str">
        <f>IF(OR($B10="",$B10=" "),"",SUMIFS('PP6'!$E$258:$E$267,'PP6'!$B$258:$B$267,$B10))</f>
        <v/>
      </c>
      <c r="J10" s="23" t="str">
        <f>IF(OR($B10="",$B10=" "),"",SUMIFS('PP7'!$E$258:$E$267,'PP7'!$B$258:$B$267,$B10))</f>
        <v/>
      </c>
      <c r="K10" s="23" t="str">
        <f>IF(OR($B10="",$B10=" "),"",SUMIFS('PP8'!$E$258:$E$267,'PP8'!$B$258:$B$267,$B10))</f>
        <v/>
      </c>
      <c r="L10" s="23" t="str">
        <f>IF(OR($B10="",$B10=" "),"",SUMIFS('PP9'!$E$258:$E$267,'PP9'!$B$258:$B$267,$B10))</f>
        <v/>
      </c>
      <c r="M10" s="23" t="str">
        <f>IF(OR($B10="",$B10=" "),"",SUMIFS('PP10'!$E$258:$E$267,'PP10'!$B$258:$B$267,$B10))</f>
        <v/>
      </c>
      <c r="N10" s="23" t="str">
        <f>IF(OR($B10="",$B10=" "),"",SUMIFS('PP11'!$E$258:$E$267,'PP11'!$B$258:$B$267,$B10))</f>
        <v/>
      </c>
      <c r="O10" s="23" t="str">
        <f>IF(OR($B10="",$B10=" "),"",SUMIFS('PP12'!$E$258:$E$267,'PP12'!$B$258:$B$267,$B10))</f>
        <v/>
      </c>
      <c r="P10" s="23" t="str">
        <f>IF(OR($B10="",$B10=" "),"",SUMIFS('PP13'!$E$258:$E$267,'PP13'!$B$258:$B$267,$B10))</f>
        <v/>
      </c>
      <c r="Q10" s="23" t="str">
        <f>IF(OR($B10="",$B10=" "),"",SUMIFS('PP14'!$E$258:$E$267,'PP14'!$B$258:$B$267,$B10))</f>
        <v/>
      </c>
      <c r="R10" s="23" t="str">
        <f>IF(OR($B10="",$B10=" "),"",SUMIFS('PP15'!$E$258:$E$267,'PP15'!$B$258:$B$267,$B10))</f>
        <v/>
      </c>
      <c r="S10" s="23" t="str">
        <f>IF(OR($B10="",$B10=" "),"",SUMIFS('PP16'!$E$258:$E$267,'PP16'!$B$258:$B$267,$B10))</f>
        <v/>
      </c>
      <c r="T10" s="23" t="str">
        <f>IF(OR($B10="",$B10=" "),"",SUMIFS('PP17'!$E$258:$E$267,'PP17'!$B$258:$B$267,$B10))</f>
        <v/>
      </c>
      <c r="U10" s="23" t="str">
        <f>IF(OR($B10="",$B10=" "),"",SUMIFS('PP18'!$E$258:$E$267,'PP18'!$B$258:$B$267,$B10))</f>
        <v/>
      </c>
      <c r="V10" s="23" t="str">
        <f>IF(OR($B10="",$B10=" "),"",SUMIFS('PP19'!$E$258:$E$267,'PP19'!$B$258:$B$267,$B10))</f>
        <v/>
      </c>
      <c r="W10" s="23" t="str">
        <f>IF(OR($B10="",$B10=" "),"",SUMIFS('PP20'!$E$258:$E$267,'PP20'!$B$258:$B$267,$B10))</f>
        <v/>
      </c>
    </row>
    <row r="11" spans="2:23" ht="15.75" x14ac:dyDescent="0.3">
      <c r="B11" s="170" t="str">
        <f>Hulpblad!V7</f>
        <v xml:space="preserve"> </v>
      </c>
      <c r="C11" s="168" t="str">
        <f t="shared" si="0"/>
        <v/>
      </c>
      <c r="D11" s="169" t="str">
        <f>IF(OR($B11="",$B11=" "),"",SUMIFS(Penvoerder!$E$258:$E$267,Penvoerder!$B$258:$B$267,$B11))</f>
        <v/>
      </c>
      <c r="E11" s="23" t="str">
        <f>IF(OR($B11="",$B11=" "),"",SUMIFS('PP2'!$E$258:$E$267,'PP2'!$B$258:$B$267,$B11))</f>
        <v/>
      </c>
      <c r="F11" s="23" t="str">
        <f>IF(OR($B11="",$B11=" "),"",SUMIFS('PP3'!$E$258:$E$267,'PP3'!$B$258:$B$267,$B11))</f>
        <v/>
      </c>
      <c r="G11" s="23" t="str">
        <f>IF(OR($B11="",$B11=" "),"",SUMIFS('PP4'!$E$258:$E$267,'PP4'!$B$258:$B$267,$B11))</f>
        <v/>
      </c>
      <c r="H11" s="23" t="str">
        <f>IF(OR($B11="",$B11=" "),"",SUMIFS('PP5'!$E$258:$E$267,'PP5'!$B$258:$B$267,$B11))</f>
        <v/>
      </c>
      <c r="I11" s="23" t="str">
        <f>IF(OR($B11="",$B11=" "),"",SUMIFS('PP6'!$E$258:$E$267,'PP6'!$B$258:$B$267,$B11))</f>
        <v/>
      </c>
      <c r="J11" s="23" t="str">
        <f>IF(OR($B11="",$B11=" "),"",SUMIFS('PP7'!$E$258:$E$267,'PP7'!$B$258:$B$267,$B11))</f>
        <v/>
      </c>
      <c r="K11" s="23" t="str">
        <f>IF(OR($B11="",$B11=" "),"",SUMIFS('PP8'!$E$258:$E$267,'PP8'!$B$258:$B$267,$B11))</f>
        <v/>
      </c>
      <c r="L11" s="23" t="str">
        <f>IF(OR($B11="",$B11=" "),"",SUMIFS('PP9'!$E$258:$E$267,'PP9'!$B$258:$B$267,$B11))</f>
        <v/>
      </c>
      <c r="M11" s="23" t="str">
        <f>IF(OR($B11="",$B11=" "),"",SUMIFS('PP10'!$E$258:$E$267,'PP10'!$B$258:$B$267,$B11))</f>
        <v/>
      </c>
      <c r="N11" s="23" t="str">
        <f>IF(OR($B11="",$B11=" "),"",SUMIFS('PP11'!$E$258:$E$267,'PP11'!$B$258:$B$267,$B11))</f>
        <v/>
      </c>
      <c r="O11" s="23" t="str">
        <f>IF(OR($B11="",$B11=" "),"",SUMIFS('PP12'!$E$258:$E$267,'PP12'!$B$258:$B$267,$B11))</f>
        <v/>
      </c>
      <c r="P11" s="23" t="str">
        <f>IF(OR($B11="",$B11=" "),"",SUMIFS('PP13'!$E$258:$E$267,'PP13'!$B$258:$B$267,$B11))</f>
        <v/>
      </c>
      <c r="Q11" s="23" t="str">
        <f>IF(OR($B11="",$B11=" "),"",SUMIFS('PP14'!$E$258:$E$267,'PP14'!$B$258:$B$267,$B11))</f>
        <v/>
      </c>
      <c r="R11" s="23" t="str">
        <f>IF(OR($B11="",$B11=" "),"",SUMIFS('PP15'!$E$258:$E$267,'PP15'!$B$258:$B$267,$B11))</f>
        <v/>
      </c>
      <c r="S11" s="23" t="str">
        <f>IF(OR($B11="",$B11=" "),"",SUMIFS('PP16'!$E$258:$E$267,'PP16'!$B$258:$B$267,$B11))</f>
        <v/>
      </c>
      <c r="T11" s="23" t="str">
        <f>IF(OR($B11="",$B11=" "),"",SUMIFS('PP17'!$E$258:$E$267,'PP17'!$B$258:$B$267,$B11))</f>
        <v/>
      </c>
      <c r="U11" s="23" t="str">
        <f>IF(OR($B11="",$B11=" "),"",SUMIFS('PP18'!$E$258:$E$267,'PP18'!$B$258:$B$267,$B11))</f>
        <v/>
      </c>
      <c r="V11" s="23" t="str">
        <f>IF(OR($B11="",$B11=" "),"",SUMIFS('PP19'!$E$258:$E$267,'PP19'!$B$258:$B$267,$B11))</f>
        <v/>
      </c>
      <c r="W11" s="23" t="str">
        <f>IF(OR($B11="",$B11=" "),"",SUMIFS('PP20'!$E$258:$E$267,'PP20'!$B$258:$B$267,$B11))</f>
        <v/>
      </c>
    </row>
    <row r="12" spans="2:23" ht="15.75" x14ac:dyDescent="0.3">
      <c r="B12" s="170" t="str">
        <f>Hulpblad!V8</f>
        <v xml:space="preserve"> </v>
      </c>
      <c r="C12" s="168" t="str">
        <f t="shared" si="0"/>
        <v/>
      </c>
      <c r="D12" s="169" t="str">
        <f>IF(OR($B12="",$B12=" "),"",SUMIFS(Penvoerder!$E$258:$E$267,Penvoerder!$B$258:$B$267,$B12))</f>
        <v/>
      </c>
      <c r="E12" s="23" t="str">
        <f>IF(OR($B12="",$B12=" "),"",SUMIFS('PP2'!$E$258:$E$267,'PP2'!$B$258:$B$267,$B12))</f>
        <v/>
      </c>
      <c r="F12" s="23" t="str">
        <f>IF(OR($B12="",$B12=" "),"",SUMIFS('PP3'!$E$258:$E$267,'PP3'!$B$258:$B$267,$B12))</f>
        <v/>
      </c>
      <c r="G12" s="23" t="str">
        <f>IF(OR($B12="",$B12=" "),"",SUMIFS('PP4'!$E$258:$E$267,'PP4'!$B$258:$B$267,$B12))</f>
        <v/>
      </c>
      <c r="H12" s="23" t="str">
        <f>IF(OR($B12="",$B12=" "),"",SUMIFS('PP5'!$E$258:$E$267,'PP5'!$B$258:$B$267,$B12))</f>
        <v/>
      </c>
      <c r="I12" s="23" t="str">
        <f>IF(OR($B12="",$B12=" "),"",SUMIFS('PP6'!$E$258:$E$267,'PP6'!$B$258:$B$267,$B12))</f>
        <v/>
      </c>
      <c r="J12" s="23" t="str">
        <f>IF(OR($B12="",$B12=" "),"",SUMIFS('PP7'!$E$258:$E$267,'PP7'!$B$258:$B$267,$B12))</f>
        <v/>
      </c>
      <c r="K12" s="23" t="str">
        <f>IF(OR($B12="",$B12=" "),"",SUMIFS('PP8'!$E$258:$E$267,'PP8'!$B$258:$B$267,$B12))</f>
        <v/>
      </c>
      <c r="L12" s="23" t="str">
        <f>IF(OR($B12="",$B12=" "),"",SUMIFS('PP9'!$E$258:$E$267,'PP9'!$B$258:$B$267,$B12))</f>
        <v/>
      </c>
      <c r="M12" s="23" t="str">
        <f>IF(OR($B12="",$B12=" "),"",SUMIFS('PP10'!$E$258:$E$267,'PP10'!$B$258:$B$267,$B12))</f>
        <v/>
      </c>
      <c r="N12" s="23" t="str">
        <f>IF(OR($B12="",$B12=" "),"",SUMIFS('PP11'!$E$258:$E$267,'PP11'!$B$258:$B$267,$B12))</f>
        <v/>
      </c>
      <c r="O12" s="23" t="str">
        <f>IF(OR($B12="",$B12=" "),"",SUMIFS('PP12'!$E$258:$E$267,'PP12'!$B$258:$B$267,$B12))</f>
        <v/>
      </c>
      <c r="P12" s="23" t="str">
        <f>IF(OR($B12="",$B12=" "),"",SUMIFS('PP13'!$E$258:$E$267,'PP13'!$B$258:$B$267,$B12))</f>
        <v/>
      </c>
      <c r="Q12" s="23" t="str">
        <f>IF(OR($B12="",$B12=" "),"",SUMIFS('PP14'!$E$258:$E$267,'PP14'!$B$258:$B$267,$B12))</f>
        <v/>
      </c>
      <c r="R12" s="23" t="str">
        <f>IF(OR($B12="",$B12=" "),"",SUMIFS('PP15'!$E$258:$E$267,'PP15'!$B$258:$B$267,$B12))</f>
        <v/>
      </c>
      <c r="S12" s="23" t="str">
        <f>IF(OR($B12="",$B12=" "),"",SUMIFS('PP16'!$E$258:$E$267,'PP16'!$B$258:$B$267,$B12))</f>
        <v/>
      </c>
      <c r="T12" s="23" t="str">
        <f>IF(OR($B12="",$B12=" "),"",SUMIFS('PP17'!$E$258:$E$267,'PP17'!$B$258:$B$267,$B12))</f>
        <v/>
      </c>
      <c r="U12" s="23" t="str">
        <f>IF(OR($B12="",$B12=" "),"",SUMIFS('PP18'!$E$258:$E$267,'PP18'!$B$258:$B$267,$B12))</f>
        <v/>
      </c>
      <c r="V12" s="23" t="str">
        <f>IF(OR($B12="",$B12=" "),"",SUMIFS('PP19'!$E$258:$E$267,'PP19'!$B$258:$B$267,$B12))</f>
        <v/>
      </c>
      <c r="W12" s="23" t="str">
        <f>IF(OR($B12="",$B12=" "),"",SUMIFS('PP20'!$E$258:$E$267,'PP20'!$B$258:$B$267,$B12))</f>
        <v/>
      </c>
    </row>
    <row r="13" spans="2:23" ht="15.75" x14ac:dyDescent="0.3">
      <c r="B13" s="170" t="str">
        <f>Hulpblad!V9</f>
        <v xml:space="preserve"> </v>
      </c>
      <c r="C13" s="168" t="str">
        <f t="shared" si="0"/>
        <v/>
      </c>
      <c r="D13" s="169" t="str">
        <f>IF(OR($B13="",$B13=" "),"",SUMIFS(Penvoerder!$E$258:$E$267,Penvoerder!$B$258:$B$267,$B13))</f>
        <v/>
      </c>
      <c r="E13" s="23" t="str">
        <f>IF(OR($B13="",$B13=" "),"",SUMIFS('PP2'!$E$258:$E$267,'PP2'!$B$258:$B$267,$B13))</f>
        <v/>
      </c>
      <c r="F13" s="23" t="str">
        <f>IF(OR($B13="",$B13=" "),"",SUMIFS('PP3'!$E$258:$E$267,'PP3'!$B$258:$B$267,$B13))</f>
        <v/>
      </c>
      <c r="G13" s="23" t="str">
        <f>IF(OR($B13="",$B13=" "),"",SUMIFS('PP4'!$E$258:$E$267,'PP4'!$B$258:$B$267,$B13))</f>
        <v/>
      </c>
      <c r="H13" s="23" t="str">
        <f>IF(OR($B13="",$B13=" "),"",SUMIFS('PP5'!$E$258:$E$267,'PP5'!$B$258:$B$267,$B13))</f>
        <v/>
      </c>
      <c r="I13" s="23" t="str">
        <f>IF(OR($B13="",$B13=" "),"",SUMIFS('PP6'!$E$258:$E$267,'PP6'!$B$258:$B$267,$B13))</f>
        <v/>
      </c>
      <c r="J13" s="23" t="str">
        <f>IF(OR($B13="",$B13=" "),"",SUMIFS('PP7'!$E$258:$E$267,'PP7'!$B$258:$B$267,$B13))</f>
        <v/>
      </c>
      <c r="K13" s="23" t="str">
        <f>IF(OR($B13="",$B13=" "),"",SUMIFS('PP8'!$E$258:$E$267,'PP8'!$B$258:$B$267,$B13))</f>
        <v/>
      </c>
      <c r="L13" s="23" t="str">
        <f>IF(OR($B13="",$B13=" "),"",SUMIFS('PP9'!$E$258:$E$267,'PP9'!$B$258:$B$267,$B13))</f>
        <v/>
      </c>
      <c r="M13" s="23" t="str">
        <f>IF(OR($B13="",$B13=" "),"",SUMIFS('PP10'!$E$258:$E$267,'PP10'!$B$258:$B$267,$B13))</f>
        <v/>
      </c>
      <c r="N13" s="23" t="str">
        <f>IF(OR($B13="",$B13=" "),"",SUMIFS('PP11'!$E$258:$E$267,'PP11'!$B$258:$B$267,$B13))</f>
        <v/>
      </c>
      <c r="O13" s="23" t="str">
        <f>IF(OR($B13="",$B13=" "),"",SUMIFS('PP12'!$E$258:$E$267,'PP12'!$B$258:$B$267,$B13))</f>
        <v/>
      </c>
      <c r="P13" s="23" t="str">
        <f>IF(OR($B13="",$B13=" "),"",SUMIFS('PP13'!$E$258:$E$267,'PP13'!$B$258:$B$267,$B13))</f>
        <v/>
      </c>
      <c r="Q13" s="23" t="str">
        <f>IF(OR($B13="",$B13=" "),"",SUMIFS('PP14'!$E$258:$E$267,'PP14'!$B$258:$B$267,$B13))</f>
        <v/>
      </c>
      <c r="R13" s="23" t="str">
        <f>IF(OR($B13="",$B13=" "),"",SUMIFS('PP15'!$E$258:$E$267,'PP15'!$B$258:$B$267,$B13))</f>
        <v/>
      </c>
      <c r="S13" s="23" t="str">
        <f>IF(OR($B13="",$B13=" "),"",SUMIFS('PP16'!$E$258:$E$267,'PP16'!$B$258:$B$267,$B13))</f>
        <v/>
      </c>
      <c r="T13" s="23" t="str">
        <f>IF(OR($B13="",$B13=" "),"",SUMIFS('PP17'!$E$258:$E$267,'PP17'!$B$258:$B$267,$B13))</f>
        <v/>
      </c>
      <c r="U13" s="23" t="str">
        <f>IF(OR($B13="",$B13=" "),"",SUMIFS('PP18'!$E$258:$E$267,'PP18'!$B$258:$B$267,$B13))</f>
        <v/>
      </c>
      <c r="V13" s="23" t="str">
        <f>IF(OR($B13="",$B13=" "),"",SUMIFS('PP19'!$E$258:$E$267,'PP19'!$B$258:$B$267,$B13))</f>
        <v/>
      </c>
      <c r="W13" s="23" t="str">
        <f>IF(OR($B13="",$B13=" "),"",SUMIFS('PP20'!$E$258:$E$267,'PP20'!$B$258:$B$267,$B13))</f>
        <v/>
      </c>
    </row>
    <row r="14" spans="2:23" ht="15.75" x14ac:dyDescent="0.3">
      <c r="B14" s="170" t="str">
        <f>Hulpblad!V10</f>
        <v xml:space="preserve"> </v>
      </c>
      <c r="C14" s="168" t="str">
        <f t="shared" si="0"/>
        <v/>
      </c>
      <c r="D14" s="169" t="str">
        <f>IF(OR($B14="",$B14=" "),"",SUMIFS(Penvoerder!$E$258:$E$267,Penvoerder!$B$258:$B$267,$B14))</f>
        <v/>
      </c>
      <c r="E14" s="23" t="str">
        <f>IF(OR($B14="",$B14=" "),"",SUMIFS('PP2'!$E$258:$E$267,'PP2'!$B$258:$B$267,$B14))</f>
        <v/>
      </c>
      <c r="F14" s="23" t="str">
        <f>IF(OR($B14="",$B14=" "),"",SUMIFS('PP3'!$E$258:$E$267,'PP3'!$B$258:$B$267,$B14))</f>
        <v/>
      </c>
      <c r="G14" s="23" t="str">
        <f>IF(OR($B14="",$B14=" "),"",SUMIFS('PP4'!$E$258:$E$267,'PP4'!$B$258:$B$267,$B14))</f>
        <v/>
      </c>
      <c r="H14" s="23" t="str">
        <f>IF(OR($B14="",$B14=" "),"",SUMIFS('PP5'!$E$258:$E$267,'PP5'!$B$258:$B$267,$B14))</f>
        <v/>
      </c>
      <c r="I14" s="23" t="str">
        <f>IF(OR($B14="",$B14=" "),"",SUMIFS('PP6'!$E$258:$E$267,'PP6'!$B$258:$B$267,$B14))</f>
        <v/>
      </c>
      <c r="J14" s="23" t="str">
        <f>IF(OR($B14="",$B14=" "),"",SUMIFS('PP7'!$E$258:$E$267,'PP7'!$B$258:$B$267,$B14))</f>
        <v/>
      </c>
      <c r="K14" s="23" t="str">
        <f>IF(OR($B14="",$B14=" "),"",SUMIFS('PP8'!$E$258:$E$267,'PP8'!$B$258:$B$267,$B14))</f>
        <v/>
      </c>
      <c r="L14" s="23" t="str">
        <f>IF(OR($B14="",$B14=" "),"",SUMIFS('PP9'!$E$258:$E$267,'PP9'!$B$258:$B$267,$B14))</f>
        <v/>
      </c>
      <c r="M14" s="23" t="str">
        <f>IF(OR($B14="",$B14=" "),"",SUMIFS('PP10'!$E$258:$E$267,'PP10'!$B$258:$B$267,$B14))</f>
        <v/>
      </c>
      <c r="N14" s="23" t="str">
        <f>IF(OR($B14="",$B14=" "),"",SUMIFS('PP11'!$E$258:$E$267,'PP11'!$B$258:$B$267,$B14))</f>
        <v/>
      </c>
      <c r="O14" s="23" t="str">
        <f>IF(OR($B14="",$B14=" "),"",SUMIFS('PP12'!$E$258:$E$267,'PP12'!$B$258:$B$267,$B14))</f>
        <v/>
      </c>
      <c r="P14" s="23" t="str">
        <f>IF(OR($B14="",$B14=" "),"",SUMIFS('PP13'!$E$258:$E$267,'PP13'!$B$258:$B$267,$B14))</f>
        <v/>
      </c>
      <c r="Q14" s="23" t="str">
        <f>IF(OR($B14="",$B14=" "),"",SUMIFS('PP14'!$E$258:$E$267,'PP14'!$B$258:$B$267,$B14))</f>
        <v/>
      </c>
      <c r="R14" s="23" t="str">
        <f>IF(OR($B14="",$B14=" "),"",SUMIFS('PP15'!$E$258:$E$267,'PP15'!$B$258:$B$267,$B14))</f>
        <v/>
      </c>
      <c r="S14" s="23" t="str">
        <f>IF(OR($B14="",$B14=" "),"",SUMIFS('PP16'!$E$258:$E$267,'PP16'!$B$258:$B$267,$B14))</f>
        <v/>
      </c>
      <c r="T14" s="23" t="str">
        <f>IF(OR($B14="",$B14=" "),"",SUMIFS('PP17'!$E$258:$E$267,'PP17'!$B$258:$B$267,$B14))</f>
        <v/>
      </c>
      <c r="U14" s="23" t="str">
        <f>IF(OR($B14="",$B14=" "),"",SUMIFS('PP18'!$E$258:$E$267,'PP18'!$B$258:$B$267,$B14))</f>
        <v/>
      </c>
      <c r="V14" s="23" t="str">
        <f>IF(OR($B14="",$B14=" "),"",SUMIFS('PP19'!$E$258:$E$267,'PP19'!$B$258:$B$267,$B14))</f>
        <v/>
      </c>
      <c r="W14" s="23" t="str">
        <f>IF(OR($B14="",$B14=" "),"",SUMIFS('PP20'!$E$258:$E$267,'PP20'!$B$258:$B$267,$B14))</f>
        <v/>
      </c>
    </row>
    <row r="15" spans="2:23" ht="16.5" thickBot="1" x14ac:dyDescent="0.35">
      <c r="B15" s="171" t="str">
        <f>Hulpblad!V11</f>
        <v xml:space="preserve"> </v>
      </c>
      <c r="C15" s="172" t="str">
        <f t="shared" si="0"/>
        <v/>
      </c>
      <c r="D15" s="173" t="str">
        <f>IF(OR($B15="",$B15=" "),"",SUMIFS(Penvoerder!$E$258:$E$267,Penvoerder!$B$258:$B$267,$B15))</f>
        <v/>
      </c>
      <c r="E15" s="59" t="str">
        <f>IF(OR($B15="",$B15=" "),"",SUMIFS('PP2'!$E$258:$E$267,'PP2'!$B$258:$B$267,$B15))</f>
        <v/>
      </c>
      <c r="F15" s="59" t="str">
        <f>IF(OR($B15="",$B15=" "),"",SUMIFS('PP3'!$E$258:$E$267,'PP3'!$B$258:$B$267,$B15))</f>
        <v/>
      </c>
      <c r="G15" s="59" t="str">
        <f>IF(OR($B15="",$B15=" "),"",SUMIFS('PP4'!$E$258:$E$267,'PP4'!$B$258:$B$267,$B15))</f>
        <v/>
      </c>
      <c r="H15" s="59" t="str">
        <f>IF(OR($B15="",$B15=" "),"",SUMIFS('PP5'!$E$258:$E$267,'PP5'!$B$258:$B$267,$B15))</f>
        <v/>
      </c>
      <c r="I15" s="59" t="str">
        <f>IF(OR($B15="",$B15=" "),"",SUMIFS('PP6'!$E$258:$E$267,'PP6'!$B$258:$B$267,$B15))</f>
        <v/>
      </c>
      <c r="J15" s="59" t="str">
        <f>IF(OR($B15="",$B15=" "),"",SUMIFS('PP7'!$E$258:$E$267,'PP7'!$B$258:$B$267,$B15))</f>
        <v/>
      </c>
      <c r="K15" s="59" t="str">
        <f>IF(OR($B15="",$B15=" "),"",SUMIFS('PP8'!$E$258:$E$267,'PP8'!$B$258:$B$267,$B15))</f>
        <v/>
      </c>
      <c r="L15" s="59" t="str">
        <f>IF(OR($B15="",$B15=" "),"",SUMIFS('PP9'!$E$258:$E$267,'PP9'!$B$258:$B$267,$B15))</f>
        <v/>
      </c>
      <c r="M15" s="59" t="str">
        <f>IF(OR($B15="",$B15=" "),"",SUMIFS('PP10'!$E$258:$E$267,'PP10'!$B$258:$B$267,$B15))</f>
        <v/>
      </c>
      <c r="N15" s="59" t="str">
        <f>IF(OR($B15="",$B15=" "),"",SUMIFS('PP11'!$E$258:$E$267,'PP11'!$B$258:$B$267,$B15))</f>
        <v/>
      </c>
      <c r="O15" s="59" t="str">
        <f>IF(OR($B15="",$B15=" "),"",SUMIFS('PP12'!$E$258:$E$267,'PP12'!$B$258:$B$267,$B15))</f>
        <v/>
      </c>
      <c r="P15" s="59" t="str">
        <f>IF(OR($B15="",$B15=" "),"",SUMIFS('PP13'!$E$258:$E$267,'PP13'!$B$258:$B$267,$B15))</f>
        <v/>
      </c>
      <c r="Q15" s="59" t="str">
        <f>IF(OR($B15="",$B15=" "),"",SUMIFS('PP14'!$E$258:$E$267,'PP14'!$B$258:$B$267,$B15))</f>
        <v/>
      </c>
      <c r="R15" s="59" t="str">
        <f>IF(OR($B15="",$B15=" "),"",SUMIFS('PP15'!$E$258:$E$267,'PP15'!$B$258:$B$267,$B15))</f>
        <v/>
      </c>
      <c r="S15" s="59" t="str">
        <f>IF(OR($B15="",$B15=" "),"",SUMIFS('PP16'!$E$258:$E$267,'PP16'!$B$258:$B$267,$B15))</f>
        <v/>
      </c>
      <c r="T15" s="59" t="str">
        <f>IF(OR($B15="",$B15=" "),"",SUMIFS('PP17'!$E$258:$E$267,'PP17'!$B$258:$B$267,$B15))</f>
        <v/>
      </c>
      <c r="U15" s="59" t="str">
        <f>IF(OR($B15="",$B15=" "),"",SUMIFS('PP18'!$E$258:$E$267,'PP18'!$B$258:$B$267,$B15))</f>
        <v/>
      </c>
      <c r="V15" s="59" t="str">
        <f>IF(OR($B15="",$B15=" "),"",SUMIFS('PP19'!$E$258:$E$267,'PP19'!$B$258:$B$267,$B15))</f>
        <v/>
      </c>
      <c r="W15" s="59" t="str">
        <f>IF(OR($B15="",$B15=" "),"",SUMIFS('PP20'!$E$258:$E$267,'PP20'!$B$258:$B$267,$B15))</f>
        <v/>
      </c>
    </row>
    <row r="16" spans="2:23" ht="17.25" thickTop="1" thickBot="1" x14ac:dyDescent="0.35">
      <c r="B16" s="56" t="s">
        <v>51</v>
      </c>
      <c r="C16" s="174">
        <f>SUM(C6:C15)</f>
        <v>0</v>
      </c>
      <c r="D16" s="174">
        <f>SUM(D6:D15)</f>
        <v>0</v>
      </c>
      <c r="E16" s="174">
        <f t="shared" ref="E16:R16" si="1">SUM(E6:E15)</f>
        <v>0</v>
      </c>
      <c r="F16" s="174">
        <f t="shared" si="1"/>
        <v>0</v>
      </c>
      <c r="G16" s="174">
        <f t="shared" si="1"/>
        <v>0</v>
      </c>
      <c r="H16" s="174">
        <f t="shared" si="1"/>
        <v>0</v>
      </c>
      <c r="I16" s="174">
        <f t="shared" si="1"/>
        <v>0</v>
      </c>
      <c r="J16" s="174">
        <f t="shared" si="1"/>
        <v>0</v>
      </c>
      <c r="K16" s="174">
        <f t="shared" si="1"/>
        <v>0</v>
      </c>
      <c r="L16" s="174">
        <f t="shared" si="1"/>
        <v>0</v>
      </c>
      <c r="M16" s="174">
        <f t="shared" si="1"/>
        <v>0</v>
      </c>
      <c r="N16" s="174">
        <f t="shared" si="1"/>
        <v>0</v>
      </c>
      <c r="O16" s="174">
        <f t="shared" si="1"/>
        <v>0</v>
      </c>
      <c r="P16" s="174">
        <f t="shared" si="1"/>
        <v>0</v>
      </c>
      <c r="Q16" s="174">
        <f t="shared" si="1"/>
        <v>0</v>
      </c>
      <c r="R16" s="174">
        <f t="shared" si="1"/>
        <v>0</v>
      </c>
      <c r="S16" s="174">
        <f t="shared" ref="S16:W16" si="2">SUM(S6:S15)</f>
        <v>0</v>
      </c>
      <c r="T16" s="174">
        <f t="shared" si="2"/>
        <v>0</v>
      </c>
      <c r="U16" s="174">
        <f t="shared" si="2"/>
        <v>0</v>
      </c>
      <c r="V16" s="174">
        <f t="shared" si="2"/>
        <v>0</v>
      </c>
      <c r="W16" s="174">
        <f t="shared" si="2"/>
        <v>0</v>
      </c>
    </row>
    <row r="17" spans="1:23" s="27" customFormat="1" ht="16.5" thickTop="1" x14ac:dyDescent="0.3">
      <c r="A17" s="31"/>
      <c r="B17" s="25" t="s">
        <v>52</v>
      </c>
      <c r="C17" s="175">
        <f>IFERROR(C16/$C16,0)</f>
        <v>0</v>
      </c>
      <c r="D17" s="175">
        <f t="shared" ref="D17:W17" si="3">IFERROR(D16/$C16,0)</f>
        <v>0</v>
      </c>
      <c r="E17" s="175">
        <f t="shared" si="3"/>
        <v>0</v>
      </c>
      <c r="F17" s="175">
        <f t="shared" si="3"/>
        <v>0</v>
      </c>
      <c r="G17" s="175">
        <f t="shared" si="3"/>
        <v>0</v>
      </c>
      <c r="H17" s="175">
        <f t="shared" si="3"/>
        <v>0</v>
      </c>
      <c r="I17" s="175">
        <f t="shared" si="3"/>
        <v>0</v>
      </c>
      <c r="J17" s="175">
        <f t="shared" si="3"/>
        <v>0</v>
      </c>
      <c r="K17" s="175">
        <f t="shared" si="3"/>
        <v>0</v>
      </c>
      <c r="L17" s="175">
        <f t="shared" si="3"/>
        <v>0</v>
      </c>
      <c r="M17" s="175">
        <f t="shared" si="3"/>
        <v>0</v>
      </c>
      <c r="N17" s="175">
        <f t="shared" si="3"/>
        <v>0</v>
      </c>
      <c r="O17" s="175">
        <f t="shared" si="3"/>
        <v>0</v>
      </c>
      <c r="P17" s="175">
        <f t="shared" si="3"/>
        <v>0</v>
      </c>
      <c r="Q17" s="175">
        <f t="shared" si="3"/>
        <v>0</v>
      </c>
      <c r="R17" s="175">
        <f t="shared" si="3"/>
        <v>0</v>
      </c>
      <c r="S17" s="175">
        <f t="shared" si="3"/>
        <v>0</v>
      </c>
      <c r="T17" s="175">
        <f t="shared" si="3"/>
        <v>0</v>
      </c>
      <c r="U17" s="175">
        <f t="shared" si="3"/>
        <v>0</v>
      </c>
      <c r="V17" s="175">
        <f t="shared" si="3"/>
        <v>0</v>
      </c>
      <c r="W17" s="175">
        <f t="shared" si="3"/>
        <v>0</v>
      </c>
    </row>
    <row r="18" spans="1:23" ht="8.25" customHeight="1" x14ac:dyDescent="0.25"/>
    <row r="19" spans="1:23" s="5" customFormat="1" ht="9" customHeight="1" x14ac:dyDescent="0.25">
      <c r="D19" s="144">
        <f>IF(Penvoerder!$A$19=0,0,1)</f>
        <v>0</v>
      </c>
      <c r="E19" s="144">
        <f>IF('PP2'!$A$19=0,0,1)</f>
        <v>0</v>
      </c>
      <c r="F19" s="144">
        <f>IF('PP3'!$A$19=0,0,1)</f>
        <v>0</v>
      </c>
      <c r="G19" s="144">
        <f>IF('PP4'!$A$19=0,0,1)</f>
        <v>0</v>
      </c>
      <c r="H19" s="144">
        <f>IF('PP5'!$A$19=0,0,1)</f>
        <v>0</v>
      </c>
      <c r="I19" s="144">
        <f>IF('PP6'!$A$19=0,0,1)</f>
        <v>0</v>
      </c>
      <c r="J19" s="144">
        <f>IF('PP7'!$A$19=0,0,1)</f>
        <v>0</v>
      </c>
      <c r="K19" s="144">
        <f>IF('PP8'!$A$19=0,0,1)</f>
        <v>0</v>
      </c>
      <c r="L19" s="144">
        <f>IF('PP9'!$A$19=0,0,1)</f>
        <v>0</v>
      </c>
      <c r="M19" s="144">
        <f>IF('PP10'!$A$19=0,0,1)</f>
        <v>0</v>
      </c>
      <c r="N19" s="144">
        <f>IF('PP11'!$A$19=0,0,1)</f>
        <v>0</v>
      </c>
      <c r="O19" s="144">
        <f>IF('PP12'!$A$19=0,0,1)</f>
        <v>0</v>
      </c>
      <c r="P19" s="144">
        <f>IF('PP13'!$A$19=0,0,1)</f>
        <v>0</v>
      </c>
      <c r="Q19" s="144">
        <f>IF('PP14'!$A$19=0,0,1)</f>
        <v>0</v>
      </c>
      <c r="R19" s="144">
        <f>IF('PP15'!$A$19=0,0,1)</f>
        <v>0</v>
      </c>
      <c r="S19" s="144">
        <f>IF('PP16'!$A$19=0,0,1)</f>
        <v>0</v>
      </c>
      <c r="T19" s="144">
        <f>IF('PP17'!$A$19=0,0,1)</f>
        <v>0</v>
      </c>
      <c r="U19" s="144">
        <f>IF('PP18'!$A$19=0,0,1)</f>
        <v>0</v>
      </c>
      <c r="V19" s="144">
        <f>IF('PP19'!$A$19=0,0,1)</f>
        <v>0</v>
      </c>
      <c r="W19" s="144">
        <f>IF('PP20'!$A$19=0,0,1)</f>
        <v>0</v>
      </c>
    </row>
    <row r="20" spans="1:23" ht="16.5" thickBot="1" x14ac:dyDescent="0.35">
      <c r="B20" s="56"/>
      <c r="C20" s="56" t="s">
        <v>29</v>
      </c>
      <c r="D20" s="51" t="s">
        <v>30</v>
      </c>
      <c r="E20" s="51" t="s">
        <v>31</v>
      </c>
      <c r="F20" s="51" t="s">
        <v>32</v>
      </c>
      <c r="G20" s="51" t="s">
        <v>33</v>
      </c>
      <c r="H20" s="51" t="s">
        <v>34</v>
      </c>
      <c r="I20" s="51" t="s">
        <v>35</v>
      </c>
      <c r="J20" s="51" t="s">
        <v>36</v>
      </c>
      <c r="K20" s="51" t="s">
        <v>37</v>
      </c>
      <c r="L20" s="51" t="s">
        <v>38</v>
      </c>
      <c r="M20" s="51" t="s">
        <v>39</v>
      </c>
      <c r="N20" s="51" t="s">
        <v>40</v>
      </c>
      <c r="O20" s="51" t="s">
        <v>41</v>
      </c>
      <c r="P20" s="51" t="s">
        <v>42</v>
      </c>
      <c r="Q20" s="51" t="s">
        <v>43</v>
      </c>
      <c r="R20" s="51" t="s">
        <v>44</v>
      </c>
      <c r="S20" s="51" t="s">
        <v>45</v>
      </c>
      <c r="T20" s="51" t="s">
        <v>46</v>
      </c>
      <c r="U20" s="51" t="s">
        <v>47</v>
      </c>
      <c r="V20" s="51" t="s">
        <v>48</v>
      </c>
      <c r="W20" s="51" t="s">
        <v>49</v>
      </c>
    </row>
    <row r="21" spans="1:23" ht="17.25" thickTop="1" thickBot="1" x14ac:dyDescent="0.35">
      <c r="B21" s="56" t="s">
        <v>2</v>
      </c>
      <c r="C21" s="56"/>
      <c r="D21" s="180" t="str">
        <f>IFERROR(IF(Penvoerder!$C$2="","",Penvoerder!$C$2),"")</f>
        <v/>
      </c>
      <c r="E21" s="180" t="str">
        <f>IFERROR(IF('PP2'!$C$2="","",'PP2'!$C$2),"")</f>
        <v/>
      </c>
      <c r="F21" s="180" t="str">
        <f>IFERROR(IF('PP3'!$C$2="","",'PP3'!$C$2),"")</f>
        <v/>
      </c>
      <c r="G21" s="180" t="str">
        <f>IFERROR(IF('PP4'!$C$2="","",'PP4'!$C$2),"")</f>
        <v/>
      </c>
      <c r="H21" s="180" t="str">
        <f>IFERROR(IF('PP5'!$C$2="","",'PP5'!$C$2),"")</f>
        <v/>
      </c>
      <c r="I21" s="180" t="str">
        <f>IFERROR(IF('PP6'!$C$2="","",'PP6'!$C$2),"")</f>
        <v/>
      </c>
      <c r="J21" s="180" t="str">
        <f>IFERROR(IF('PP7'!$C$2="","",'PP7'!$C$2),"")</f>
        <v/>
      </c>
      <c r="K21" s="180" t="str">
        <f>IFERROR(IF('PP8'!$C$2="","",'PP8'!$C$2),"")</f>
        <v/>
      </c>
      <c r="L21" s="180" t="str">
        <f>IFERROR(IF('PP9'!$C$2="","",'PP9'!$C$2),"")</f>
        <v/>
      </c>
      <c r="M21" s="180" t="str">
        <f>IFERROR(IF('PP10'!$C$2="","",'PP10'!$C$2),"")</f>
        <v/>
      </c>
      <c r="N21" s="180" t="str">
        <f>IFERROR(IF('PP11'!$C$2="","",'PP11'!$C$2),"")</f>
        <v/>
      </c>
      <c r="O21" s="180" t="str">
        <f>IFERROR(IF('PP12'!$C$2="","",'PP12'!$C$2),"")</f>
        <v/>
      </c>
      <c r="P21" s="180" t="str">
        <f>IFERROR(IF('PP13'!$C$2="","",'PP13'!$C$2),"")</f>
        <v/>
      </c>
      <c r="Q21" s="180" t="str">
        <f>IFERROR(IF('PP14'!$C$2="","",'PP14'!$C$2),"")</f>
        <v/>
      </c>
      <c r="R21" s="180" t="str">
        <f>IFERROR(IF('PP15'!$C$2="","",'PP15'!$C$2),"")</f>
        <v/>
      </c>
      <c r="S21" s="180" t="str">
        <f>IFERROR(IF('PP16'!$C$2="","",'PP16'!$C$2),"")</f>
        <v/>
      </c>
      <c r="T21" s="180" t="str">
        <f>IFERROR(IF('PP17'!$C$2="","",'PP17'!$C$2),"")</f>
        <v/>
      </c>
      <c r="U21" s="180" t="str">
        <f>IFERROR(IF('PP18'!$C$2="","",'PP18'!$C$2),"")</f>
        <v/>
      </c>
      <c r="V21" s="180" t="str">
        <f>IFERROR(IF('PP19'!$C$2="","",'PP19'!$C$2),"")</f>
        <v/>
      </c>
      <c r="W21" s="180" t="str">
        <f>IFERROR(IF('PP20'!$C$2="","",'PP20'!$C$2),"")</f>
        <v/>
      </c>
    </row>
    <row r="22" spans="1:23" ht="16.5" thickTop="1" x14ac:dyDescent="0.3">
      <c r="A22" s="144">
        <f>IF(Projectinformatie!$B$24="",1,IFERROR(HLOOKUP(VLOOKUP(Projectinformatie!$B$24,Keuzeopties[#All],3,FALSE),Keuze_Kostensoort[#All],2,FALSE),0))</f>
        <v>1</v>
      </c>
      <c r="B22" s="122" t="s">
        <v>5</v>
      </c>
      <c r="C22" s="168">
        <f>IF($A22=0,"",SUM(D22:W22))</f>
        <v>0</v>
      </c>
      <c r="D22" s="169">
        <f>SUM(Penvoerder!$E$37:$E$51)</f>
        <v>0</v>
      </c>
      <c r="E22" s="24">
        <f>SUM('PP2'!$E$37:$E$51)</f>
        <v>0</v>
      </c>
      <c r="F22" s="24">
        <f>SUM('PP3'!$E$37:$E$51)</f>
        <v>0</v>
      </c>
      <c r="G22" s="24">
        <f>SUM('PP4'!$E$37:$E$51)</f>
        <v>0</v>
      </c>
      <c r="H22" s="24">
        <f>SUM('PP5'!$E$37:$E$51)</f>
        <v>0</v>
      </c>
      <c r="I22" s="24">
        <f>SUM('PP6'!$E$37:$E$51)</f>
        <v>0</v>
      </c>
      <c r="J22" s="24">
        <f>SUM('PP7'!$E$37:$E$51)</f>
        <v>0</v>
      </c>
      <c r="K22" s="24">
        <f>SUM('PP8'!$E$37:$E$51)</f>
        <v>0</v>
      </c>
      <c r="L22" s="24">
        <f>SUM('PP9'!$E$37:$E$51)</f>
        <v>0</v>
      </c>
      <c r="M22" s="24">
        <f>SUM('PP10'!$E$37:$E$51)</f>
        <v>0</v>
      </c>
      <c r="N22" s="24">
        <f>SUM('PP11'!$E$37:$E$51)</f>
        <v>0</v>
      </c>
      <c r="O22" s="24">
        <f>SUM('PP12'!$E$37:$E$51)</f>
        <v>0</v>
      </c>
      <c r="P22" s="24">
        <f>SUM('PP13'!$E$37:$E$51)</f>
        <v>0</v>
      </c>
      <c r="Q22" s="24">
        <f>SUM('PP14'!$E$37:$E$51)</f>
        <v>0</v>
      </c>
      <c r="R22" s="24">
        <f>SUM('PP15'!$E$37:$E$51)</f>
        <v>0</v>
      </c>
      <c r="S22" s="24">
        <f>SUM('PP16'!$E$37:$E$51)</f>
        <v>0</v>
      </c>
      <c r="T22" s="24">
        <f>SUM('PP17'!$E$37:$E$51)</f>
        <v>0</v>
      </c>
      <c r="U22" s="24">
        <f>SUM('PP18'!$E$37:$E$51)</f>
        <v>0</v>
      </c>
      <c r="V22" s="24">
        <f>SUM('PP19'!$E$37:$E$51)</f>
        <v>0</v>
      </c>
      <c r="W22" s="24">
        <f>SUM('PP20'!$E$37:$E$51)</f>
        <v>0</v>
      </c>
    </row>
    <row r="23" spans="1:23" ht="15.75" x14ac:dyDescent="0.3">
      <c r="A23" s="144">
        <f>IF(Projectinformatie!$B$24="",1,IFERROR(HLOOKUP(VLOOKUP(Projectinformatie!$B$24,Keuzeopties[#All],3,FALSE),Keuze_Kostensoort[#All],3,FALSE),0))</f>
        <v>1</v>
      </c>
      <c r="B23" s="123" t="s">
        <v>7</v>
      </c>
      <c r="C23" s="168">
        <f t="shared" ref="C23:C31" si="4">IF($A23=0,"",SUM(D23:W23))</f>
        <v>0</v>
      </c>
      <c r="D23" s="169">
        <f>SUM(Penvoerder!$F$59:$F$73)</f>
        <v>0</v>
      </c>
      <c r="E23" s="24">
        <f>SUM('PP2'!$F$59:$F$73)</f>
        <v>0</v>
      </c>
      <c r="F23" s="24">
        <f>SUM('PP3'!$F$59:$F$73)</f>
        <v>0</v>
      </c>
      <c r="G23" s="24">
        <f>SUM('PP4'!$F$59:$F$73)</f>
        <v>0</v>
      </c>
      <c r="H23" s="24">
        <f>SUM('PP5'!$F$59:$F$73)</f>
        <v>0</v>
      </c>
      <c r="I23" s="24">
        <f>SUM('PP6'!$F$59:$F$73)</f>
        <v>0</v>
      </c>
      <c r="J23" s="24">
        <f>SUM('PP7'!$F$59:$F$73)</f>
        <v>0</v>
      </c>
      <c r="K23" s="24">
        <f>SUM('PP8'!$F$59:$F$73)</f>
        <v>0</v>
      </c>
      <c r="L23" s="24">
        <f>SUM('PP9'!$F$59:$F$73)</f>
        <v>0</v>
      </c>
      <c r="M23" s="24">
        <f>SUM('PP10'!$F$59:$F$73)</f>
        <v>0</v>
      </c>
      <c r="N23" s="24">
        <f>SUM('PP11'!$F$59:$F$73)</f>
        <v>0</v>
      </c>
      <c r="O23" s="24">
        <f>SUM('PP12'!$F$59:$F$73)</f>
        <v>0</v>
      </c>
      <c r="P23" s="24">
        <f>SUM('PP13'!$F$59:$F$73)</f>
        <v>0</v>
      </c>
      <c r="Q23" s="24">
        <f>SUM('PP14'!$F$59:$F$73)</f>
        <v>0</v>
      </c>
      <c r="R23" s="24">
        <f>SUM('PP15'!$F$59:$F$73)</f>
        <v>0</v>
      </c>
      <c r="S23" s="24">
        <f>SUM('PP16'!$F$59:$F$73)</f>
        <v>0</v>
      </c>
      <c r="T23" s="24">
        <f>SUM('PP17'!$F$59:$F$73)</f>
        <v>0</v>
      </c>
      <c r="U23" s="24">
        <f>SUM('PP18'!$F$59:$F$73)</f>
        <v>0</v>
      </c>
      <c r="V23" s="24">
        <f>SUM('PP19'!$F$59:$F$73)</f>
        <v>0</v>
      </c>
      <c r="W23" s="24">
        <f>SUM('PP20'!$F$59:$F$73)</f>
        <v>0</v>
      </c>
    </row>
    <row r="24" spans="1:23" ht="15.75" x14ac:dyDescent="0.3">
      <c r="A24" s="144">
        <f>IF(Projectinformatie!$B$24="",1,IF(SUM(D19:W19)&gt;0,1,0))</f>
        <v>1</v>
      </c>
      <c r="B24" s="123" t="s">
        <v>9</v>
      </c>
      <c r="C24" s="168">
        <f t="shared" si="4"/>
        <v>0</v>
      </c>
      <c r="D24" s="169">
        <f>SUM(Penvoerder!$F$81:$F$95)</f>
        <v>0</v>
      </c>
      <c r="E24" s="24">
        <f>SUM('PP2'!$F$81:$F$95)</f>
        <v>0</v>
      </c>
      <c r="F24" s="24">
        <f>SUM('PP3'!$F$81:$F$95)</f>
        <v>0</v>
      </c>
      <c r="G24" s="24">
        <f>SUM('PP4'!$F$81:$F$95)</f>
        <v>0</v>
      </c>
      <c r="H24" s="24">
        <f>SUM('PP5'!$F$81:$F$95)</f>
        <v>0</v>
      </c>
      <c r="I24" s="24">
        <f>SUM('PP6'!$F$81:$F$95)</f>
        <v>0</v>
      </c>
      <c r="J24" s="24">
        <f>SUM('PP7'!$F$81:$F$95)</f>
        <v>0</v>
      </c>
      <c r="K24" s="24">
        <f>SUM('PP8'!$F$81:$F$95)</f>
        <v>0</v>
      </c>
      <c r="L24" s="24">
        <f>SUM('PP9'!$F$81:$F$95)</f>
        <v>0</v>
      </c>
      <c r="M24" s="24">
        <f>SUM('PP10'!$F$81:$F$95)</f>
        <v>0</v>
      </c>
      <c r="N24" s="24">
        <f>SUM('PP11'!$F$81:$F$95)</f>
        <v>0</v>
      </c>
      <c r="O24" s="24">
        <f>SUM('PP12'!$F$81:$F$95)</f>
        <v>0</v>
      </c>
      <c r="P24" s="24">
        <f>SUM('PP13'!$F$81:$F$95)</f>
        <v>0</v>
      </c>
      <c r="Q24" s="24">
        <f>SUM('PP14'!$F$81:$F$95)</f>
        <v>0</v>
      </c>
      <c r="R24" s="24">
        <f>SUM('PP15'!$F$81:$F$95)</f>
        <v>0</v>
      </c>
      <c r="S24" s="24">
        <f>SUM('PP16'!$F$81:$F$95)</f>
        <v>0</v>
      </c>
      <c r="T24" s="24">
        <f>SUM('PP17'!$F$81:$F$95)</f>
        <v>0</v>
      </c>
      <c r="U24" s="24">
        <f>SUM('PP18'!$F$81:$F$95)</f>
        <v>0</v>
      </c>
      <c r="V24" s="24">
        <f>SUM('PP19'!$F$81:$F$95)</f>
        <v>0</v>
      </c>
      <c r="W24" s="24">
        <f>SUM('PP20'!$F$81:$F$95)</f>
        <v>0</v>
      </c>
    </row>
    <row r="25" spans="1:23" ht="15.75" x14ac:dyDescent="0.3">
      <c r="A25" s="144">
        <f>IF(Projectinformatie!$B$24="",1,IFERROR(HLOOKUP(VLOOKUP(Projectinformatie!$B$24,Keuzeopties[#All],3,FALSE),Keuze_Kostensoort[#All],5,FALSE),0))</f>
        <v>1</v>
      </c>
      <c r="B25" s="123" t="s">
        <v>11</v>
      </c>
      <c r="C25" s="168">
        <f t="shared" si="4"/>
        <v>0</v>
      </c>
      <c r="D25" s="169">
        <f>SUM(Penvoerder!$C$103:$C$112)</f>
        <v>0</v>
      </c>
      <c r="E25" s="24">
        <f>SUM('PP2'!$C$103:$C$112)</f>
        <v>0</v>
      </c>
      <c r="F25" s="24">
        <f>SUM('PP3'!$C$103:$C$112)</f>
        <v>0</v>
      </c>
      <c r="G25" s="24">
        <f>SUM('PP4'!$C$103:$C$112)</f>
        <v>0</v>
      </c>
      <c r="H25" s="24">
        <f>SUM('PP5'!$C$103:$C$112)</f>
        <v>0</v>
      </c>
      <c r="I25" s="24">
        <f>SUM('PP6'!$C$103:$C$112)</f>
        <v>0</v>
      </c>
      <c r="J25" s="24">
        <f>SUM('PP7'!$C$103:$C$112)</f>
        <v>0</v>
      </c>
      <c r="K25" s="24">
        <f>SUM('PP8'!$C$103:$C$112)</f>
        <v>0</v>
      </c>
      <c r="L25" s="24">
        <f>SUM('PP9'!$C$103:$C$112)</f>
        <v>0</v>
      </c>
      <c r="M25" s="24">
        <f>SUM('PP10'!$C$103:$C$112)</f>
        <v>0</v>
      </c>
      <c r="N25" s="24">
        <f>SUM('PP11'!$C$103:$C$112)</f>
        <v>0</v>
      </c>
      <c r="O25" s="24">
        <f>SUM('PP12'!$C$103:$C$112)</f>
        <v>0</v>
      </c>
      <c r="P25" s="24">
        <f>SUM('PP13'!$C$103:$C$112)</f>
        <v>0</v>
      </c>
      <c r="Q25" s="24">
        <f>SUM('PP14'!$C$103:$C$112)</f>
        <v>0</v>
      </c>
      <c r="R25" s="24">
        <f>SUM('PP15'!$C$103:$C$112)</f>
        <v>0</v>
      </c>
      <c r="S25" s="24">
        <f>SUM('PP16'!$C$103:$C$112)</f>
        <v>0</v>
      </c>
      <c r="T25" s="24">
        <f>SUM('PP17'!$C$103:$C$112)</f>
        <v>0</v>
      </c>
      <c r="U25" s="24">
        <f>SUM('PP18'!$C$103:$C$112)</f>
        <v>0</v>
      </c>
      <c r="V25" s="24">
        <f>SUM('PP19'!$C$103:$C$112)</f>
        <v>0</v>
      </c>
      <c r="W25" s="24">
        <f>SUM('PP20'!$C$103:$C$112)</f>
        <v>0</v>
      </c>
    </row>
    <row r="26" spans="1:23" ht="15.75" x14ac:dyDescent="0.3">
      <c r="A26" s="144">
        <f>IF(Projectinformatie!$B$24="",1,IFERROR(HLOOKUP(VLOOKUP(Projectinformatie!$B$24,Keuzeopties[#All],3,FALSE),Keuze_Kostensoort[#All],6,FALSE),0))</f>
        <v>1</v>
      </c>
      <c r="B26" s="123" t="s">
        <v>14</v>
      </c>
      <c r="C26" s="168">
        <f t="shared" si="4"/>
        <v>0</v>
      </c>
      <c r="D26" s="169">
        <f>SUM(Penvoerder!$I$160:$I$167)</f>
        <v>0</v>
      </c>
      <c r="E26" s="24">
        <f>SUM('PP2'!$I$160:$I$167)</f>
        <v>0</v>
      </c>
      <c r="F26" s="24">
        <f>SUM('PP3'!$I$160:$I$167)</f>
        <v>0</v>
      </c>
      <c r="G26" s="24">
        <f>SUM('PP4'!$I$160:$I$167)</f>
        <v>0</v>
      </c>
      <c r="H26" s="24">
        <f>SUM('PP5'!$I$160:$I$167)</f>
        <v>0</v>
      </c>
      <c r="I26" s="24">
        <f>SUM('PP6'!$I$160:$I$167)</f>
        <v>0</v>
      </c>
      <c r="J26" s="24">
        <f>SUM('PP7'!$I$160:$I$167)</f>
        <v>0</v>
      </c>
      <c r="K26" s="24">
        <f>SUM('PP8'!$I$160:$I$167)</f>
        <v>0</v>
      </c>
      <c r="L26" s="24">
        <f>SUM('PP9'!$I$160:$I$167)</f>
        <v>0</v>
      </c>
      <c r="M26" s="24">
        <f>SUM('PP10'!$I$160:$I$167)</f>
        <v>0</v>
      </c>
      <c r="N26" s="24">
        <f>SUM('PP11'!$I$160:$I$167)</f>
        <v>0</v>
      </c>
      <c r="O26" s="24">
        <f>SUM('PP12'!$I$160:$I$167)</f>
        <v>0</v>
      </c>
      <c r="P26" s="24">
        <f>SUM('PP13'!$I$160:$I$167)</f>
        <v>0</v>
      </c>
      <c r="Q26" s="24">
        <f>SUM('PP14'!$I$160:$I$167)</f>
        <v>0</v>
      </c>
      <c r="R26" s="24">
        <f>SUM('PP15'!$I$160:$I$167)</f>
        <v>0</v>
      </c>
      <c r="S26" s="24">
        <f>SUM('PP16'!$I$160:$I$167)</f>
        <v>0</v>
      </c>
      <c r="T26" s="24">
        <f>SUM('PP17'!$I$160:$I$167)</f>
        <v>0</v>
      </c>
      <c r="U26" s="24">
        <f>SUM('PP18'!$I$160:$I$167)</f>
        <v>0</v>
      </c>
      <c r="V26" s="24">
        <f>SUM('PP19'!$I$160:$I$167)</f>
        <v>0</v>
      </c>
      <c r="W26" s="24">
        <f>SUM('PP20'!$I$160:$I$167)</f>
        <v>0</v>
      </c>
    </row>
    <row r="27" spans="1:23" ht="15.75" x14ac:dyDescent="0.3">
      <c r="A27" s="144">
        <f>IF(Projectinformatie!$B$24="",1,IFERROR(HLOOKUP(VLOOKUP(Projectinformatie!$B$24,Keuzeopties[#All],3,FALSE),Keuze_Kostensoort[#All],7,FALSE),0))</f>
        <v>1</v>
      </c>
      <c r="B27" s="123" t="s">
        <v>16</v>
      </c>
      <c r="C27" s="168">
        <f t="shared" si="4"/>
        <v>0</v>
      </c>
      <c r="D27" s="169">
        <f>SUM(Penvoerder!$E$120:$E$128)</f>
        <v>0</v>
      </c>
      <c r="E27" s="24">
        <f>SUM('PP2'!$E$120:$E$128)</f>
        <v>0</v>
      </c>
      <c r="F27" s="24">
        <f>SUM('PP3'!$E$120:$E$128)</f>
        <v>0</v>
      </c>
      <c r="G27" s="24">
        <f>SUM('PP4'!$E$120:$E$128)</f>
        <v>0</v>
      </c>
      <c r="H27" s="24">
        <f>SUM('PP5'!$E$120:$E$128)</f>
        <v>0</v>
      </c>
      <c r="I27" s="24">
        <f>SUM('PP6'!$E$120:$E$128)</f>
        <v>0</v>
      </c>
      <c r="J27" s="24">
        <f>SUM('PP7'!$E$120:$E$128)</f>
        <v>0</v>
      </c>
      <c r="K27" s="24">
        <f>SUM('PP8'!$E$120:$E$128)</f>
        <v>0</v>
      </c>
      <c r="L27" s="24">
        <f>SUM('PP9'!$E$120:$E$128)</f>
        <v>0</v>
      </c>
      <c r="M27" s="24">
        <f>SUM('PP10'!$E$120:$E$128)</f>
        <v>0</v>
      </c>
      <c r="N27" s="24">
        <f>SUM('PP11'!$E$120:$E$128)</f>
        <v>0</v>
      </c>
      <c r="O27" s="24">
        <f>SUM('PP12'!$E$120:$E$128)</f>
        <v>0</v>
      </c>
      <c r="P27" s="24">
        <f>SUM('PP13'!$E$120:$E$128)</f>
        <v>0</v>
      </c>
      <c r="Q27" s="24">
        <f>SUM('PP14'!$E$120:$E$128)</f>
        <v>0</v>
      </c>
      <c r="R27" s="24">
        <f>SUM('PP15'!$E$120:$E$128)</f>
        <v>0</v>
      </c>
      <c r="S27" s="24">
        <f>SUM('PP16'!$E$120:$E$128)</f>
        <v>0</v>
      </c>
      <c r="T27" s="24">
        <f>SUM('PP17'!$E$120:$E$128)</f>
        <v>0</v>
      </c>
      <c r="U27" s="24">
        <f>SUM('PP18'!$E$120:$E$128)</f>
        <v>0</v>
      </c>
      <c r="V27" s="24">
        <f>SUM('PP19'!$E$120:$E$128)</f>
        <v>0</v>
      </c>
      <c r="W27" s="24">
        <f>SUM('PP20'!$E$120:$E$128)</f>
        <v>0</v>
      </c>
    </row>
    <row r="28" spans="1:23" ht="15.75" x14ac:dyDescent="0.3">
      <c r="A28" s="144">
        <f>IF(Projectinformatie!$B$24="",1,IFERROR(HLOOKUP(VLOOKUP(Projectinformatie!$B$24,Keuzeopties[#All],3,FALSE),Keuze_Kostensoort[#All],8,FALSE),0))</f>
        <v>1</v>
      </c>
      <c r="B28" s="123" t="s">
        <v>18</v>
      </c>
      <c r="C28" s="168">
        <f t="shared" si="4"/>
        <v>0</v>
      </c>
      <c r="D28" s="169">
        <f>SUM(Penvoerder!$F$136:$F$152)</f>
        <v>0</v>
      </c>
      <c r="E28" s="24">
        <f>SUM('PP2'!$F$136:$F$152)</f>
        <v>0</v>
      </c>
      <c r="F28" s="24">
        <f>SUM('PP3'!$F$136:$F$152)</f>
        <v>0</v>
      </c>
      <c r="G28" s="24">
        <f>SUM('PP4'!$F$136:$F$152)</f>
        <v>0</v>
      </c>
      <c r="H28" s="24">
        <f>SUM('PP5'!$F$136:$F$152)</f>
        <v>0</v>
      </c>
      <c r="I28" s="24">
        <f>SUM('PP6'!$F$136:$F$152)</f>
        <v>0</v>
      </c>
      <c r="J28" s="24">
        <f>SUM('PP7'!$F$136:$F$152)</f>
        <v>0</v>
      </c>
      <c r="K28" s="24">
        <f>SUM('PP8'!$F$136:$F$152)</f>
        <v>0</v>
      </c>
      <c r="L28" s="24">
        <f>SUM('PP9'!$F$136:$F$152)</f>
        <v>0</v>
      </c>
      <c r="M28" s="24">
        <f>SUM('PP10'!$F$136:$F$152)</f>
        <v>0</v>
      </c>
      <c r="N28" s="24">
        <f>SUM('PP11'!$F$136:$F$152)</f>
        <v>0</v>
      </c>
      <c r="O28" s="24">
        <f>SUM('PP12'!$F$136:$F$152)</f>
        <v>0</v>
      </c>
      <c r="P28" s="24">
        <f>SUM('PP13'!$F$136:$F$152)</f>
        <v>0</v>
      </c>
      <c r="Q28" s="24">
        <f>SUM('PP14'!$F$136:$F$152)</f>
        <v>0</v>
      </c>
      <c r="R28" s="24">
        <f>SUM('PP15'!$F$136:$F$152)</f>
        <v>0</v>
      </c>
      <c r="S28" s="24">
        <f>SUM('PP16'!$F$136:$F$152)</f>
        <v>0</v>
      </c>
      <c r="T28" s="24">
        <f>SUM('PP17'!$F$136:$F$152)</f>
        <v>0</v>
      </c>
      <c r="U28" s="24">
        <f>SUM('PP18'!$F$136:$F$152)</f>
        <v>0</v>
      </c>
      <c r="V28" s="24">
        <f>SUM('PP19'!$F$136:$F$152)</f>
        <v>0</v>
      </c>
      <c r="W28" s="24">
        <f>SUM('PP20'!$F$136:$F$152)</f>
        <v>0</v>
      </c>
    </row>
    <row r="29" spans="1:23" ht="15.75" x14ac:dyDescent="0.3">
      <c r="A29" s="144">
        <f>IF(Projectinformatie!$B$24="",1,IFERROR(HLOOKUP(VLOOKUP(Projectinformatie!$B$24,Keuzeopties[#All],3,FALSE),Keuze_Kostensoort[#All],9,FALSE),0))</f>
        <v>1</v>
      </c>
      <c r="B29" s="123" t="s">
        <v>53</v>
      </c>
      <c r="C29" s="168">
        <f t="shared" si="4"/>
        <v>0</v>
      </c>
      <c r="D29" s="169">
        <f>SUM(Penvoerder!$C$175:$C$184)</f>
        <v>0</v>
      </c>
      <c r="E29" s="24">
        <f>SUM('PP2'!$C$175:$C$184)</f>
        <v>0</v>
      </c>
      <c r="F29" s="24">
        <f>SUM('PP3'!$C$175:$C$184)</f>
        <v>0</v>
      </c>
      <c r="G29" s="24">
        <f>SUM('PP4'!$C$175:$C$184)</f>
        <v>0</v>
      </c>
      <c r="H29" s="24">
        <f>SUM('PP5'!$C$175:$C$184)</f>
        <v>0</v>
      </c>
      <c r="I29" s="24">
        <f>SUM('PP6'!$C$175:$C$184)</f>
        <v>0</v>
      </c>
      <c r="J29" s="24">
        <f>SUM('PP7'!$C$175:$C$184)</f>
        <v>0</v>
      </c>
      <c r="K29" s="24">
        <f>SUM('PP8'!$C$175:$C$184)</f>
        <v>0</v>
      </c>
      <c r="L29" s="24">
        <f>SUM('PP9'!$C$175:$C$184)</f>
        <v>0</v>
      </c>
      <c r="M29" s="24">
        <f>SUM('PP10'!$C$175:$C$184)</f>
        <v>0</v>
      </c>
      <c r="N29" s="24">
        <f>SUM('PP11'!$C$175:$C$184)</f>
        <v>0</v>
      </c>
      <c r="O29" s="24">
        <f>SUM('PP12'!$C$175:$C$184)</f>
        <v>0</v>
      </c>
      <c r="P29" s="24">
        <f>SUM('PP13'!$C$175:$C$184)</f>
        <v>0</v>
      </c>
      <c r="Q29" s="24">
        <f>SUM('PP14'!$C$175:$C$184)</f>
        <v>0</v>
      </c>
      <c r="R29" s="24">
        <f>SUM('PP15'!$C$175:$C$184)</f>
        <v>0</v>
      </c>
      <c r="S29" s="24">
        <f>SUM('PP16'!$C$175:$C$184)</f>
        <v>0</v>
      </c>
      <c r="T29" s="24">
        <f>SUM('PP17'!$C$175:$C$184)</f>
        <v>0</v>
      </c>
      <c r="U29" s="24">
        <f>SUM('PP18'!$C$175:$C$184)</f>
        <v>0</v>
      </c>
      <c r="V29" s="24">
        <f>SUM('PP19'!$C$175:$C$184)</f>
        <v>0</v>
      </c>
      <c r="W29" s="24">
        <f>SUM('PP20'!$C$175:$C$184)</f>
        <v>0</v>
      </c>
    </row>
    <row r="30" spans="1:23" ht="15.75" x14ac:dyDescent="0.3">
      <c r="A30" s="144">
        <f>IF(Projectinformatie!$B$24="",1,IFERROR(HLOOKUP(VLOOKUP(Projectinformatie!$B$24,Keuzeopties[#All],3,FALSE),Keuze_Kostensoort[#All],10,FALSE),0))</f>
        <v>1</v>
      </c>
      <c r="B30" s="123" t="s">
        <v>23</v>
      </c>
      <c r="C30" s="168">
        <f t="shared" si="4"/>
        <v>0</v>
      </c>
      <c r="D30" s="169">
        <f>SUM(Penvoerder!$E$192:$E$207)</f>
        <v>0</v>
      </c>
      <c r="E30" s="24">
        <f>SUM('PP2'!$E$192:$E$207)</f>
        <v>0</v>
      </c>
      <c r="F30" s="24">
        <f>SUM('PP3'!$E$192:$E$207)</f>
        <v>0</v>
      </c>
      <c r="G30" s="24">
        <f>SUM('PP4'!$E$192:$E$207)</f>
        <v>0</v>
      </c>
      <c r="H30" s="24">
        <f>SUM('PP5'!$E$192:$E$207)</f>
        <v>0</v>
      </c>
      <c r="I30" s="24">
        <f>SUM('PP6'!$E$192:$E$207)</f>
        <v>0</v>
      </c>
      <c r="J30" s="24">
        <f>SUM('PP7'!$E$192:$E$207)</f>
        <v>0</v>
      </c>
      <c r="K30" s="24">
        <f>SUM('PP8'!$E$192:$E$207)</f>
        <v>0</v>
      </c>
      <c r="L30" s="24">
        <f>SUM('PP9'!$E$192:$E$207)</f>
        <v>0</v>
      </c>
      <c r="M30" s="24">
        <f>SUM('PP10'!$E$192:$E$207)</f>
        <v>0</v>
      </c>
      <c r="N30" s="24">
        <f>SUM('PP11'!$E$192:$E$207)</f>
        <v>0</v>
      </c>
      <c r="O30" s="24">
        <f>SUM('PP12'!$E$192:$E$207)</f>
        <v>0</v>
      </c>
      <c r="P30" s="24">
        <f>SUM('PP13'!$E$192:$E$207)</f>
        <v>0</v>
      </c>
      <c r="Q30" s="24">
        <f>SUM('PP14'!$E$192:$E$207)</f>
        <v>0</v>
      </c>
      <c r="R30" s="24">
        <f>SUM('PP15'!$E$192:$E$207)</f>
        <v>0</v>
      </c>
      <c r="S30" s="24">
        <f>SUM('PP16'!$E$192:$E$207)</f>
        <v>0</v>
      </c>
      <c r="T30" s="24">
        <f>SUM('PP17'!$E$192:$E$207)</f>
        <v>0</v>
      </c>
      <c r="U30" s="24">
        <f>SUM('PP18'!$E$192:$E$207)</f>
        <v>0</v>
      </c>
      <c r="V30" s="24">
        <f>SUM('PP19'!$E$192:$E$207)</f>
        <v>0</v>
      </c>
      <c r="W30" s="24">
        <f>SUM('PP20'!$E$192:$E$207)</f>
        <v>0</v>
      </c>
    </row>
    <row r="31" spans="1:23" ht="16.5" thickBot="1" x14ac:dyDescent="0.35">
      <c r="A31" s="144">
        <f>IF(Projectinformatie!$B$24="",1,IFERROR(HLOOKUP(VLOOKUP(Projectinformatie!$B$24,Keuzeopties[#All],3,FALSE),Keuze_Kostensoort[#All],11,FALSE),0))</f>
        <v>1</v>
      </c>
      <c r="B31" s="124" t="s">
        <v>25</v>
      </c>
      <c r="C31" s="172">
        <f t="shared" si="4"/>
        <v>0</v>
      </c>
      <c r="D31" s="173">
        <f>SUM(Penvoerder!$F$215:$F$229)</f>
        <v>0</v>
      </c>
      <c r="E31" s="73">
        <f>SUM('PP2'!$F$215:$F$229)</f>
        <v>0</v>
      </c>
      <c r="F31" s="73">
        <f>SUM('PP3'!$F$215:$F$229)</f>
        <v>0</v>
      </c>
      <c r="G31" s="73">
        <f>SUM('PP4'!$F$215:$F$229)</f>
        <v>0</v>
      </c>
      <c r="H31" s="73">
        <f>SUM('PP5'!$F$215:$F$229)</f>
        <v>0</v>
      </c>
      <c r="I31" s="73">
        <f>SUM('PP6'!$F$215:$F$229)</f>
        <v>0</v>
      </c>
      <c r="J31" s="73">
        <f>SUM('PP7'!$F$215:$F$229)</f>
        <v>0</v>
      </c>
      <c r="K31" s="73">
        <f>SUM('PP8'!$F$215:$F$229)</f>
        <v>0</v>
      </c>
      <c r="L31" s="73">
        <f>SUM('PP9'!$F$215:$F$229)</f>
        <v>0</v>
      </c>
      <c r="M31" s="73">
        <f>SUM('PP10'!$F$215:$F$229)</f>
        <v>0</v>
      </c>
      <c r="N31" s="73">
        <f>SUM('PP11'!$F$215:$F$229)</f>
        <v>0</v>
      </c>
      <c r="O31" s="73">
        <f>SUM('PP12'!$F$215:$F$229)</f>
        <v>0</v>
      </c>
      <c r="P31" s="73">
        <f>SUM('PP13'!$F$215:$F$229)</f>
        <v>0</v>
      </c>
      <c r="Q31" s="73">
        <f>SUM('PP14'!$F$215:$F$229)</f>
        <v>0</v>
      </c>
      <c r="R31" s="73">
        <f>SUM('PP15'!$F$215:$F$229)</f>
        <v>0</v>
      </c>
      <c r="S31" s="73">
        <f>SUM('PP16'!$F$215:$F$229)</f>
        <v>0</v>
      </c>
      <c r="T31" s="73">
        <f>SUM('PP17'!$F$215:$F$229)</f>
        <v>0</v>
      </c>
      <c r="U31" s="73">
        <f>SUM('PP18'!$F$215:$F$229)</f>
        <v>0</v>
      </c>
      <c r="V31" s="73">
        <f>SUM('PP19'!$F$215:$F$229)</f>
        <v>0</v>
      </c>
      <c r="W31" s="73">
        <f>SUM('PP20'!$F$215:$F$229)</f>
        <v>0</v>
      </c>
    </row>
    <row r="32" spans="1:23" ht="17.25" customHeight="1" thickTop="1" thickBot="1" x14ac:dyDescent="0.35">
      <c r="B32" s="56" t="s">
        <v>51</v>
      </c>
      <c r="C32" s="174">
        <f>SUM(C22:C31)</f>
        <v>0</v>
      </c>
      <c r="D32" s="174">
        <f>SUM(D22:D31)</f>
        <v>0</v>
      </c>
      <c r="E32" s="174">
        <f t="shared" ref="E32" si="5">SUM(E22:E31)</f>
        <v>0</v>
      </c>
      <c r="F32" s="174">
        <f t="shared" ref="F32" si="6">SUM(F22:F31)</f>
        <v>0</v>
      </c>
      <c r="G32" s="174">
        <f t="shared" ref="G32" si="7">SUM(G22:G31)</f>
        <v>0</v>
      </c>
      <c r="H32" s="174">
        <f t="shared" ref="H32" si="8">SUM(H22:H31)</f>
        <v>0</v>
      </c>
      <c r="I32" s="174">
        <f t="shared" ref="I32" si="9">SUM(I22:I31)</f>
        <v>0</v>
      </c>
      <c r="J32" s="174">
        <f t="shared" ref="J32" si="10">SUM(J22:J31)</f>
        <v>0</v>
      </c>
      <c r="K32" s="174">
        <f t="shared" ref="K32" si="11">SUM(K22:K31)</f>
        <v>0</v>
      </c>
      <c r="L32" s="174">
        <f t="shared" ref="L32" si="12">SUM(L22:L31)</f>
        <v>0</v>
      </c>
      <c r="M32" s="174">
        <f t="shared" ref="M32" si="13">SUM(M22:M31)</f>
        <v>0</v>
      </c>
      <c r="N32" s="174">
        <f t="shared" ref="N32" si="14">SUM(N22:N31)</f>
        <v>0</v>
      </c>
      <c r="O32" s="174">
        <f t="shared" ref="O32" si="15">SUM(O22:O31)</f>
        <v>0</v>
      </c>
      <c r="P32" s="174">
        <f t="shared" ref="P32" si="16">SUM(P22:P31)</f>
        <v>0</v>
      </c>
      <c r="Q32" s="174">
        <f t="shared" ref="Q32" si="17">SUM(Q22:Q31)</f>
        <v>0</v>
      </c>
      <c r="R32" s="174">
        <f t="shared" ref="R32:W32" si="18">SUM(R22:R31)</f>
        <v>0</v>
      </c>
      <c r="S32" s="174">
        <f t="shared" si="18"/>
        <v>0</v>
      </c>
      <c r="T32" s="174">
        <f t="shared" si="18"/>
        <v>0</v>
      </c>
      <c r="U32" s="174">
        <f t="shared" si="18"/>
        <v>0</v>
      </c>
      <c r="V32" s="174">
        <f t="shared" si="18"/>
        <v>0</v>
      </c>
      <c r="W32" s="174">
        <f t="shared" si="18"/>
        <v>0</v>
      </c>
    </row>
    <row r="33" spans="1:23" s="27" customFormat="1" ht="16.5" thickTop="1" x14ac:dyDescent="0.3">
      <c r="A33" s="31"/>
      <c r="B33" s="25" t="s">
        <v>52</v>
      </c>
      <c r="C33" s="175">
        <f t="shared" ref="C33" si="19">IFERROR(C32/$C32,0)</f>
        <v>0</v>
      </c>
      <c r="D33" s="175">
        <f>IFERROR(D32/$C32,0)</f>
        <v>0</v>
      </c>
      <c r="E33" s="175">
        <f t="shared" ref="E33:W33" si="20">IFERROR(E32/$C32,0)</f>
        <v>0</v>
      </c>
      <c r="F33" s="175">
        <f t="shared" si="20"/>
        <v>0</v>
      </c>
      <c r="G33" s="175">
        <f t="shared" si="20"/>
        <v>0</v>
      </c>
      <c r="H33" s="175">
        <f t="shared" si="20"/>
        <v>0</v>
      </c>
      <c r="I33" s="175">
        <f t="shared" si="20"/>
        <v>0</v>
      </c>
      <c r="J33" s="175">
        <f t="shared" si="20"/>
        <v>0</v>
      </c>
      <c r="K33" s="175">
        <f t="shared" si="20"/>
        <v>0</v>
      </c>
      <c r="L33" s="175">
        <f t="shared" si="20"/>
        <v>0</v>
      </c>
      <c r="M33" s="175">
        <f t="shared" si="20"/>
        <v>0</v>
      </c>
      <c r="N33" s="175">
        <f t="shared" si="20"/>
        <v>0</v>
      </c>
      <c r="O33" s="175">
        <f t="shared" si="20"/>
        <v>0</v>
      </c>
      <c r="P33" s="175">
        <f t="shared" si="20"/>
        <v>0</v>
      </c>
      <c r="Q33" s="175">
        <f t="shared" si="20"/>
        <v>0</v>
      </c>
      <c r="R33" s="175">
        <f t="shared" si="20"/>
        <v>0</v>
      </c>
      <c r="S33" s="175">
        <f t="shared" si="20"/>
        <v>0</v>
      </c>
      <c r="T33" s="175">
        <f t="shared" si="20"/>
        <v>0</v>
      </c>
      <c r="U33" s="175">
        <f t="shared" si="20"/>
        <v>0</v>
      </c>
      <c r="V33" s="175">
        <f t="shared" si="20"/>
        <v>0</v>
      </c>
      <c r="W33" s="175">
        <f t="shared" si="20"/>
        <v>0</v>
      </c>
    </row>
    <row r="34" spans="1:23" s="27" customFormat="1" ht="15.75" x14ac:dyDescent="0.3">
      <c r="A34" s="31"/>
      <c r="B34" s="46" t="s">
        <v>54</v>
      </c>
      <c r="C34" s="26"/>
      <c r="D34" s="26"/>
      <c r="E34" s="26"/>
      <c r="F34" s="26"/>
      <c r="G34" s="26"/>
      <c r="H34" s="26"/>
      <c r="I34" s="26"/>
      <c r="J34" s="26"/>
      <c r="K34" s="26"/>
      <c r="L34" s="26"/>
      <c r="M34" s="26"/>
      <c r="N34" s="26"/>
      <c r="O34" s="26"/>
      <c r="P34" s="26"/>
      <c r="Q34" s="26"/>
      <c r="R34" s="26"/>
      <c r="S34" s="26"/>
      <c r="T34" s="26"/>
      <c r="U34" s="26"/>
      <c r="V34" s="26"/>
      <c r="W34" s="26"/>
    </row>
    <row r="35" spans="1:23" ht="15" customHeight="1" x14ac:dyDescent="0.25"/>
    <row r="36" spans="1:23" ht="16.5" thickBot="1" x14ac:dyDescent="0.35">
      <c r="B36" s="56" t="s">
        <v>55</v>
      </c>
      <c r="C36" s="174" t="str">
        <f>IF(ROUND(C16,2)-ROUND(C32,2)=0,"JA",C16-C32)</f>
        <v>JA</v>
      </c>
      <c r="D36" s="174" t="str">
        <f t="shared" ref="D36:W36" si="21">IF(ROUND(D16,2)-ROUND(D32,2)=0,"JA",D16-D32)</f>
        <v>JA</v>
      </c>
      <c r="E36" s="174" t="str">
        <f t="shared" si="21"/>
        <v>JA</v>
      </c>
      <c r="F36" s="174" t="str">
        <f t="shared" si="21"/>
        <v>JA</v>
      </c>
      <c r="G36" s="174" t="str">
        <f t="shared" si="21"/>
        <v>JA</v>
      </c>
      <c r="H36" s="174" t="str">
        <f t="shared" si="21"/>
        <v>JA</v>
      </c>
      <c r="I36" s="174" t="str">
        <f t="shared" si="21"/>
        <v>JA</v>
      </c>
      <c r="J36" s="174" t="str">
        <f t="shared" si="21"/>
        <v>JA</v>
      </c>
      <c r="K36" s="174" t="str">
        <f t="shared" si="21"/>
        <v>JA</v>
      </c>
      <c r="L36" s="174" t="str">
        <f t="shared" si="21"/>
        <v>JA</v>
      </c>
      <c r="M36" s="174" t="str">
        <f t="shared" si="21"/>
        <v>JA</v>
      </c>
      <c r="N36" s="174" t="str">
        <f t="shared" si="21"/>
        <v>JA</v>
      </c>
      <c r="O36" s="174" t="str">
        <f t="shared" si="21"/>
        <v>JA</v>
      </c>
      <c r="P36" s="174" t="str">
        <f t="shared" si="21"/>
        <v>JA</v>
      </c>
      <c r="Q36" s="174" t="str">
        <f t="shared" si="21"/>
        <v>JA</v>
      </c>
      <c r="R36" s="174" t="str">
        <f t="shared" si="21"/>
        <v>JA</v>
      </c>
      <c r="S36" s="174" t="str">
        <f t="shared" si="21"/>
        <v>JA</v>
      </c>
      <c r="T36" s="174" t="str">
        <f t="shared" si="21"/>
        <v>JA</v>
      </c>
      <c r="U36" s="174" t="str">
        <f t="shared" si="21"/>
        <v>JA</v>
      </c>
      <c r="V36" s="174" t="str">
        <f t="shared" si="21"/>
        <v>JA</v>
      </c>
      <c r="W36" s="174" t="str">
        <f t="shared" si="21"/>
        <v>JA</v>
      </c>
    </row>
    <row r="37" spans="1:23" ht="16.5" customHeight="1" thickTop="1" x14ac:dyDescent="0.25">
      <c r="B37" s="46" t="s">
        <v>56</v>
      </c>
    </row>
    <row r="39" spans="1:23" s="119" customFormat="1" x14ac:dyDescent="0.25">
      <c r="A39" s="118"/>
    </row>
    <row r="40" spans="1:23" s="119" customFormat="1" x14ac:dyDescent="0.25">
      <c r="A40" s="118"/>
    </row>
    <row r="41" spans="1:23" s="119" customFormat="1" x14ac:dyDescent="0.25">
      <c r="A41" s="118"/>
    </row>
    <row r="42" spans="1:23" s="119" customFormat="1" x14ac:dyDescent="0.25">
      <c r="A42" s="118"/>
    </row>
    <row r="43" spans="1:23" s="119" customFormat="1" x14ac:dyDescent="0.25">
      <c r="A43" s="118"/>
    </row>
    <row r="44" spans="1:23" s="119" customFormat="1" x14ac:dyDescent="0.25">
      <c r="A44" s="118"/>
    </row>
    <row r="45" spans="1:23" s="119" customFormat="1" x14ac:dyDescent="0.25">
      <c r="A45" s="118"/>
    </row>
    <row r="46" spans="1:23" s="119" customFormat="1" x14ac:dyDescent="0.25">
      <c r="A46" s="118"/>
    </row>
    <row r="47" spans="1:23" s="119" customFormat="1" x14ac:dyDescent="0.25">
      <c r="A47" s="118"/>
    </row>
    <row r="48" spans="1:23" s="119" customFormat="1" x14ac:dyDescent="0.25">
      <c r="A48" s="118"/>
    </row>
    <row r="49" spans="1:1" s="119" customFormat="1" x14ac:dyDescent="0.25">
      <c r="A49" s="118"/>
    </row>
    <row r="50" spans="1:1" s="119" customFormat="1" x14ac:dyDescent="0.25">
      <c r="A50" s="118"/>
    </row>
    <row r="51" spans="1:1" s="119" customFormat="1" x14ac:dyDescent="0.25">
      <c r="A51" s="118"/>
    </row>
    <row r="52" spans="1:1" s="119" customFormat="1" x14ac:dyDescent="0.25">
      <c r="A52" s="118"/>
    </row>
    <row r="53" spans="1:1" s="119" customFormat="1" x14ac:dyDescent="0.25">
      <c r="A53" s="118"/>
    </row>
    <row r="54" spans="1:1" s="119" customFormat="1" x14ac:dyDescent="0.25">
      <c r="A54" s="118"/>
    </row>
    <row r="55" spans="1:1" s="119" customFormat="1" x14ac:dyDescent="0.25">
      <c r="A55" s="118"/>
    </row>
    <row r="56" spans="1:1" s="119" customFormat="1" x14ac:dyDescent="0.25">
      <c r="A56" s="118"/>
    </row>
    <row r="57" spans="1:1" s="119" customFormat="1" x14ac:dyDescent="0.25">
      <c r="A57" s="118"/>
    </row>
    <row r="58" spans="1:1" s="119" customFormat="1" x14ac:dyDescent="0.25">
      <c r="A58" s="118"/>
    </row>
    <row r="59" spans="1:1" s="119" customFormat="1" x14ac:dyDescent="0.25">
      <c r="A59" s="118"/>
    </row>
    <row r="60" spans="1:1" s="119" customFormat="1" x14ac:dyDescent="0.25">
      <c r="A60" s="118"/>
    </row>
    <row r="61" spans="1:1" s="119" customFormat="1" x14ac:dyDescent="0.25">
      <c r="A61" s="118"/>
    </row>
    <row r="62" spans="1:1" s="119" customFormat="1" x14ac:dyDescent="0.25">
      <c r="A62" s="118"/>
    </row>
    <row r="63" spans="1:1" s="119" customFormat="1" x14ac:dyDescent="0.25">
      <c r="A63" s="118"/>
    </row>
    <row r="64" spans="1:1" s="119" customFormat="1" x14ac:dyDescent="0.25">
      <c r="A64" s="118"/>
    </row>
    <row r="65" spans="1:1" s="119" customFormat="1" x14ac:dyDescent="0.25">
      <c r="A65" s="118"/>
    </row>
    <row r="66" spans="1:1" s="119" customFormat="1" x14ac:dyDescent="0.25">
      <c r="A66" s="118"/>
    </row>
    <row r="67" spans="1:1" s="119" customFormat="1" x14ac:dyDescent="0.25">
      <c r="A67" s="118"/>
    </row>
    <row r="68" spans="1:1" s="119" customFormat="1" x14ac:dyDescent="0.25">
      <c r="A68" s="118"/>
    </row>
    <row r="69" spans="1:1" s="119" customFormat="1" x14ac:dyDescent="0.25">
      <c r="A69" s="118"/>
    </row>
    <row r="70" spans="1:1" s="119" customFormat="1" x14ac:dyDescent="0.25">
      <c r="A70" s="118"/>
    </row>
    <row r="71" spans="1:1" s="119" customFormat="1" x14ac:dyDescent="0.25">
      <c r="A71" s="118"/>
    </row>
    <row r="72" spans="1:1" s="119" customFormat="1" x14ac:dyDescent="0.25">
      <c r="A72" s="118"/>
    </row>
    <row r="73" spans="1:1" s="119" customFormat="1" x14ac:dyDescent="0.25">
      <c r="A73" s="118"/>
    </row>
    <row r="74" spans="1:1" s="119" customFormat="1" x14ac:dyDescent="0.25">
      <c r="A74" s="118"/>
    </row>
    <row r="75" spans="1:1" s="119" customFormat="1" x14ac:dyDescent="0.25">
      <c r="A75" s="118"/>
    </row>
    <row r="76" spans="1:1" s="119" customFormat="1" x14ac:dyDescent="0.25">
      <c r="A76" s="118"/>
    </row>
    <row r="77" spans="1:1" s="119" customFormat="1" x14ac:dyDescent="0.25">
      <c r="A77" s="118"/>
    </row>
    <row r="78" spans="1:1" s="119" customFormat="1" x14ac:dyDescent="0.25">
      <c r="A78" s="118"/>
    </row>
    <row r="79" spans="1:1" s="119" customFormat="1" x14ac:dyDescent="0.25">
      <c r="A79" s="118"/>
    </row>
    <row r="80" spans="1:1" s="119" customFormat="1" x14ac:dyDescent="0.25">
      <c r="A80" s="118"/>
    </row>
    <row r="81" spans="1:1" s="119" customFormat="1" x14ac:dyDescent="0.25">
      <c r="A81" s="118"/>
    </row>
    <row r="82" spans="1:1" s="119" customFormat="1" x14ac:dyDescent="0.25">
      <c r="A82" s="118"/>
    </row>
    <row r="83" spans="1:1" s="119" customFormat="1" x14ac:dyDescent="0.25">
      <c r="A83" s="118"/>
    </row>
    <row r="84" spans="1:1" s="119" customFormat="1" x14ac:dyDescent="0.25">
      <c r="A84" s="118"/>
    </row>
    <row r="85" spans="1:1" s="119" customFormat="1" x14ac:dyDescent="0.25">
      <c r="A85" s="118"/>
    </row>
    <row r="86" spans="1:1" s="119" customFormat="1" x14ac:dyDescent="0.25">
      <c r="A86" s="118"/>
    </row>
    <row r="87" spans="1:1" s="119" customFormat="1" x14ac:dyDescent="0.25">
      <c r="A87" s="118"/>
    </row>
    <row r="88" spans="1:1" s="119" customFormat="1" x14ac:dyDescent="0.25">
      <c r="A88" s="118"/>
    </row>
    <row r="89" spans="1:1" s="119" customFormat="1" x14ac:dyDescent="0.25">
      <c r="A89" s="118"/>
    </row>
    <row r="90" spans="1:1" s="119" customFormat="1" x14ac:dyDescent="0.25">
      <c r="A90" s="118"/>
    </row>
    <row r="91" spans="1:1" s="119" customFormat="1" x14ac:dyDescent="0.25">
      <c r="A91" s="118"/>
    </row>
    <row r="92" spans="1:1" s="119" customFormat="1" x14ac:dyDescent="0.25">
      <c r="A92" s="118"/>
    </row>
    <row r="93" spans="1:1" s="119" customFormat="1" x14ac:dyDescent="0.25">
      <c r="A93" s="118"/>
    </row>
    <row r="94" spans="1:1" s="119" customFormat="1" x14ac:dyDescent="0.25">
      <c r="A94" s="118"/>
    </row>
    <row r="95" spans="1:1" s="119" customFormat="1" x14ac:dyDescent="0.25">
      <c r="A95" s="118"/>
    </row>
    <row r="96" spans="1:1" s="119" customFormat="1" x14ac:dyDescent="0.25">
      <c r="A96" s="118"/>
    </row>
    <row r="97" spans="1:1" s="119" customFormat="1" x14ac:dyDescent="0.25">
      <c r="A97" s="118"/>
    </row>
    <row r="98" spans="1:1" s="119" customFormat="1" x14ac:dyDescent="0.25">
      <c r="A98" s="118"/>
    </row>
    <row r="99" spans="1:1" s="119" customFormat="1" x14ac:dyDescent="0.25">
      <c r="A99" s="118"/>
    </row>
    <row r="100" spans="1:1" s="119" customFormat="1" x14ac:dyDescent="0.25">
      <c r="A100" s="118"/>
    </row>
    <row r="101" spans="1:1" s="119" customFormat="1" x14ac:dyDescent="0.25">
      <c r="A101" s="118"/>
    </row>
    <row r="102" spans="1:1" s="119" customFormat="1" x14ac:dyDescent="0.25">
      <c r="A102" s="118"/>
    </row>
    <row r="103" spans="1:1" s="119" customFormat="1" x14ac:dyDescent="0.25">
      <c r="A103" s="118"/>
    </row>
    <row r="104" spans="1:1" s="119" customFormat="1" x14ac:dyDescent="0.25">
      <c r="A104" s="118"/>
    </row>
    <row r="105" spans="1:1" s="119" customFormat="1" x14ac:dyDescent="0.25">
      <c r="A105" s="118"/>
    </row>
    <row r="106" spans="1:1" s="119" customFormat="1" x14ac:dyDescent="0.25">
      <c r="A106" s="118"/>
    </row>
    <row r="107" spans="1:1" s="119" customFormat="1" x14ac:dyDescent="0.25">
      <c r="A107" s="118"/>
    </row>
    <row r="108" spans="1:1" s="119" customFormat="1" x14ac:dyDescent="0.25">
      <c r="A108" s="118"/>
    </row>
    <row r="109" spans="1:1" s="119" customFormat="1" x14ac:dyDescent="0.25">
      <c r="A109" s="118"/>
    </row>
    <row r="110" spans="1:1" s="119" customFormat="1" x14ac:dyDescent="0.25">
      <c r="A110" s="118"/>
    </row>
    <row r="111" spans="1:1" s="119" customFormat="1" x14ac:dyDescent="0.25">
      <c r="A111" s="118"/>
    </row>
    <row r="112" spans="1:1" s="119" customFormat="1" x14ac:dyDescent="0.25">
      <c r="A112" s="118"/>
    </row>
    <row r="113" spans="1:1" s="119" customFormat="1" x14ac:dyDescent="0.25">
      <c r="A113" s="118"/>
    </row>
    <row r="114" spans="1:1" s="119" customFormat="1" x14ac:dyDescent="0.25">
      <c r="A114" s="118"/>
    </row>
    <row r="115" spans="1:1" s="119" customFormat="1" x14ac:dyDescent="0.25">
      <c r="A115" s="118"/>
    </row>
    <row r="116" spans="1:1" s="119" customFormat="1" x14ac:dyDescent="0.25">
      <c r="A116" s="118"/>
    </row>
    <row r="117" spans="1:1" s="119" customFormat="1" x14ac:dyDescent="0.25">
      <c r="A117" s="118"/>
    </row>
    <row r="118" spans="1:1" s="119" customFormat="1" x14ac:dyDescent="0.25">
      <c r="A118" s="118"/>
    </row>
    <row r="119" spans="1:1" s="119" customFormat="1" x14ac:dyDescent="0.25">
      <c r="A119" s="118"/>
    </row>
    <row r="120" spans="1:1" s="119" customFormat="1" x14ac:dyDescent="0.25">
      <c r="A120" s="118"/>
    </row>
    <row r="121" spans="1:1" s="119" customFormat="1" x14ac:dyDescent="0.25">
      <c r="A121" s="118"/>
    </row>
    <row r="122" spans="1:1" s="119" customFormat="1" x14ac:dyDescent="0.25">
      <c r="A122" s="118"/>
    </row>
    <row r="123" spans="1:1" s="119" customFormat="1" x14ac:dyDescent="0.25">
      <c r="A123" s="118"/>
    </row>
    <row r="124" spans="1:1" s="119" customFormat="1" x14ac:dyDescent="0.25">
      <c r="A124" s="118"/>
    </row>
    <row r="125" spans="1:1" s="119" customFormat="1" x14ac:dyDescent="0.25">
      <c r="A125" s="118"/>
    </row>
    <row r="126" spans="1:1" s="119" customFormat="1" x14ac:dyDescent="0.25">
      <c r="A126" s="118"/>
    </row>
    <row r="127" spans="1:1" s="119" customFormat="1" x14ac:dyDescent="0.25">
      <c r="A127" s="118"/>
    </row>
    <row r="128" spans="1:1" s="119" customFormat="1" x14ac:dyDescent="0.25">
      <c r="A128" s="118"/>
    </row>
    <row r="129" spans="1:1" s="119" customFormat="1" x14ac:dyDescent="0.25">
      <c r="A129" s="118"/>
    </row>
    <row r="130" spans="1:1" s="119" customFormat="1" x14ac:dyDescent="0.25">
      <c r="A130" s="118"/>
    </row>
    <row r="131" spans="1:1" s="119" customFormat="1" x14ac:dyDescent="0.25">
      <c r="A131" s="118"/>
    </row>
    <row r="132" spans="1:1" s="119" customFormat="1" x14ac:dyDescent="0.25">
      <c r="A132" s="118"/>
    </row>
    <row r="133" spans="1:1" s="119" customFormat="1" x14ac:dyDescent="0.25">
      <c r="A133" s="118"/>
    </row>
    <row r="134" spans="1:1" s="119" customFormat="1" x14ac:dyDescent="0.25">
      <c r="A134" s="118"/>
    </row>
    <row r="135" spans="1:1" s="119" customFormat="1" x14ac:dyDescent="0.25">
      <c r="A135" s="118"/>
    </row>
    <row r="136" spans="1:1" s="119" customFormat="1" x14ac:dyDescent="0.25">
      <c r="A136" s="118"/>
    </row>
    <row r="137" spans="1:1" s="119" customFormat="1" x14ac:dyDescent="0.25">
      <c r="A137" s="118"/>
    </row>
    <row r="138" spans="1:1" s="119" customFormat="1" x14ac:dyDescent="0.25">
      <c r="A138" s="118"/>
    </row>
    <row r="139" spans="1:1" s="119" customFormat="1" x14ac:dyDescent="0.25">
      <c r="A139" s="118"/>
    </row>
    <row r="140" spans="1:1" s="119" customFormat="1" x14ac:dyDescent="0.25">
      <c r="A140" s="118"/>
    </row>
    <row r="141" spans="1:1" s="119" customFormat="1" x14ac:dyDescent="0.25">
      <c r="A141" s="118"/>
    </row>
    <row r="142" spans="1:1" s="119" customFormat="1" x14ac:dyDescent="0.25">
      <c r="A142" s="118"/>
    </row>
    <row r="143" spans="1:1" s="119" customFormat="1" x14ac:dyDescent="0.25">
      <c r="A143" s="118"/>
    </row>
    <row r="144" spans="1:1" s="119" customFormat="1" x14ac:dyDescent="0.25">
      <c r="A144" s="118"/>
    </row>
    <row r="145" spans="1:1" s="119" customFormat="1" x14ac:dyDescent="0.25">
      <c r="A145" s="118"/>
    </row>
    <row r="146" spans="1:1" s="119" customFormat="1" x14ac:dyDescent="0.25">
      <c r="A146" s="118"/>
    </row>
    <row r="147" spans="1:1" s="119" customFormat="1" x14ac:dyDescent="0.25">
      <c r="A147" s="118"/>
    </row>
    <row r="148" spans="1:1" s="119" customFormat="1" x14ac:dyDescent="0.25">
      <c r="A148" s="118"/>
    </row>
    <row r="149" spans="1:1" s="119" customFormat="1" x14ac:dyDescent="0.25">
      <c r="A149" s="118"/>
    </row>
    <row r="150" spans="1:1" s="119" customFormat="1" x14ac:dyDescent="0.25">
      <c r="A150" s="118"/>
    </row>
    <row r="151" spans="1:1" s="119" customFormat="1" x14ac:dyDescent="0.25">
      <c r="A151" s="118"/>
    </row>
    <row r="152" spans="1:1" s="119" customFormat="1" x14ac:dyDescent="0.25">
      <c r="A152" s="118"/>
    </row>
    <row r="153" spans="1:1" s="119" customFormat="1" x14ac:dyDescent="0.25">
      <c r="A153" s="118"/>
    </row>
    <row r="154" spans="1:1" s="119" customFormat="1" x14ac:dyDescent="0.25">
      <c r="A154" s="118"/>
    </row>
    <row r="155" spans="1:1" s="119" customFormat="1" x14ac:dyDescent="0.25">
      <c r="A155" s="118"/>
    </row>
    <row r="156" spans="1:1" s="119" customFormat="1" x14ac:dyDescent="0.25">
      <c r="A156" s="118"/>
    </row>
    <row r="157" spans="1:1" s="119" customFormat="1" x14ac:dyDescent="0.25">
      <c r="A157" s="118"/>
    </row>
    <row r="158" spans="1:1" s="119" customFormat="1" x14ac:dyDescent="0.25">
      <c r="A158" s="118"/>
    </row>
    <row r="159" spans="1:1" s="119" customFormat="1" x14ac:dyDescent="0.25">
      <c r="A159" s="118"/>
    </row>
    <row r="160" spans="1:1" s="119" customFormat="1" x14ac:dyDescent="0.25">
      <c r="A160" s="118"/>
    </row>
    <row r="161" spans="1:1" s="119" customFormat="1" x14ac:dyDescent="0.25">
      <c r="A161" s="118"/>
    </row>
    <row r="162" spans="1:1" s="119" customFormat="1" x14ac:dyDescent="0.25">
      <c r="A162" s="118"/>
    </row>
    <row r="163" spans="1:1" s="119" customFormat="1" x14ac:dyDescent="0.25">
      <c r="A163" s="118"/>
    </row>
    <row r="164" spans="1:1" s="119" customFormat="1" x14ac:dyDescent="0.25">
      <c r="A164" s="118"/>
    </row>
    <row r="165" spans="1:1" s="119" customFormat="1" x14ac:dyDescent="0.25">
      <c r="A165" s="118"/>
    </row>
    <row r="166" spans="1:1" s="119" customFormat="1" x14ac:dyDescent="0.25">
      <c r="A166" s="118"/>
    </row>
    <row r="167" spans="1:1" s="119" customFormat="1" x14ac:dyDescent="0.25">
      <c r="A167" s="118"/>
    </row>
    <row r="168" spans="1:1" s="119" customFormat="1" x14ac:dyDescent="0.25">
      <c r="A168" s="118"/>
    </row>
    <row r="169" spans="1:1" s="119" customFormat="1" x14ac:dyDescent="0.25">
      <c r="A169" s="118"/>
    </row>
    <row r="170" spans="1:1" s="119" customFormat="1" x14ac:dyDescent="0.25">
      <c r="A170" s="118"/>
    </row>
    <row r="171" spans="1:1" s="119" customFormat="1" x14ac:dyDescent="0.25">
      <c r="A171" s="118"/>
    </row>
    <row r="172" spans="1:1" s="119" customFormat="1" x14ac:dyDescent="0.25">
      <c r="A172" s="118"/>
    </row>
    <row r="173" spans="1:1" s="119" customFormat="1" x14ac:dyDescent="0.25">
      <c r="A173" s="118"/>
    </row>
    <row r="174" spans="1:1" s="119" customFormat="1" x14ac:dyDescent="0.25">
      <c r="A174" s="118"/>
    </row>
    <row r="175" spans="1:1" s="119" customFormat="1" x14ac:dyDescent="0.25">
      <c r="A175" s="118"/>
    </row>
    <row r="176" spans="1:1" s="119" customFormat="1" x14ac:dyDescent="0.25">
      <c r="A176" s="118"/>
    </row>
    <row r="177" spans="1:1" s="119" customFormat="1" x14ac:dyDescent="0.25">
      <c r="A177" s="118"/>
    </row>
    <row r="178" spans="1:1" s="119" customFormat="1" x14ac:dyDescent="0.25">
      <c r="A178" s="118"/>
    </row>
    <row r="179" spans="1:1" s="119" customFormat="1" x14ac:dyDescent="0.25">
      <c r="A179" s="118"/>
    </row>
    <row r="180" spans="1:1" s="119" customFormat="1" x14ac:dyDescent="0.25">
      <c r="A180" s="118"/>
    </row>
    <row r="181" spans="1:1" s="119" customFormat="1" x14ac:dyDescent="0.25">
      <c r="A181" s="118"/>
    </row>
    <row r="182" spans="1:1" s="119" customFormat="1" x14ac:dyDescent="0.25">
      <c r="A182" s="118"/>
    </row>
    <row r="183" spans="1:1" s="119" customFormat="1" x14ac:dyDescent="0.25">
      <c r="A183" s="118"/>
    </row>
    <row r="184" spans="1:1" s="119" customFormat="1" x14ac:dyDescent="0.25">
      <c r="A184" s="118"/>
    </row>
    <row r="185" spans="1:1" s="119" customFormat="1" x14ac:dyDescent="0.25">
      <c r="A185" s="118"/>
    </row>
    <row r="186" spans="1:1" s="119" customFormat="1" x14ac:dyDescent="0.25">
      <c r="A186" s="118"/>
    </row>
    <row r="187" spans="1:1" s="119" customFormat="1" x14ac:dyDescent="0.25">
      <c r="A187" s="118"/>
    </row>
    <row r="188" spans="1:1" s="119" customFormat="1" x14ac:dyDescent="0.25">
      <c r="A188" s="118"/>
    </row>
    <row r="189" spans="1:1" s="119" customFormat="1" x14ac:dyDescent="0.25">
      <c r="A189" s="118"/>
    </row>
    <row r="190" spans="1:1" s="119" customFormat="1" x14ac:dyDescent="0.25">
      <c r="A190" s="118"/>
    </row>
    <row r="191" spans="1:1" s="119" customFormat="1" x14ac:dyDescent="0.25">
      <c r="A191" s="118"/>
    </row>
    <row r="192" spans="1:1" s="119" customFormat="1" x14ac:dyDescent="0.25">
      <c r="A192" s="118"/>
    </row>
    <row r="193" spans="1:1" s="119" customFormat="1" x14ac:dyDescent="0.25">
      <c r="A193" s="118"/>
    </row>
    <row r="194" spans="1:1" s="119" customFormat="1" x14ac:dyDescent="0.25">
      <c r="A194" s="118"/>
    </row>
    <row r="195" spans="1:1" s="119" customFormat="1" x14ac:dyDescent="0.25">
      <c r="A195" s="118"/>
    </row>
    <row r="196" spans="1:1" s="119" customFormat="1" x14ac:dyDescent="0.25">
      <c r="A196" s="118"/>
    </row>
    <row r="197" spans="1:1" s="119" customFormat="1" x14ac:dyDescent="0.25">
      <c r="A197" s="118"/>
    </row>
    <row r="198" spans="1:1" s="119" customFormat="1" x14ac:dyDescent="0.25">
      <c r="A198" s="118"/>
    </row>
    <row r="199" spans="1:1" s="119" customFormat="1" x14ac:dyDescent="0.25">
      <c r="A199" s="118"/>
    </row>
    <row r="200" spans="1:1" s="119" customFormat="1" x14ac:dyDescent="0.25">
      <c r="A200" s="118"/>
    </row>
    <row r="201" spans="1:1" s="119" customFormat="1" x14ac:dyDescent="0.25">
      <c r="A201" s="118"/>
    </row>
    <row r="202" spans="1:1" s="119" customFormat="1" x14ac:dyDescent="0.25">
      <c r="A202" s="118"/>
    </row>
    <row r="203" spans="1:1" s="119" customFormat="1" x14ac:dyDescent="0.25">
      <c r="A203" s="118"/>
    </row>
    <row r="204" spans="1:1" s="119" customFormat="1" x14ac:dyDescent="0.25">
      <c r="A204" s="118"/>
    </row>
    <row r="205" spans="1:1" s="119" customFormat="1" x14ac:dyDescent="0.25">
      <c r="A205" s="118"/>
    </row>
    <row r="206" spans="1:1" s="119" customFormat="1" x14ac:dyDescent="0.25">
      <c r="A206" s="118"/>
    </row>
    <row r="207" spans="1:1" s="119" customFormat="1" x14ac:dyDescent="0.25">
      <c r="A207" s="118"/>
    </row>
    <row r="208" spans="1:1" s="119" customFormat="1" x14ac:dyDescent="0.25">
      <c r="A208" s="118"/>
    </row>
    <row r="209" spans="1:1" s="119" customFormat="1" x14ac:dyDescent="0.25">
      <c r="A209" s="118"/>
    </row>
    <row r="210" spans="1:1" s="119" customFormat="1" x14ac:dyDescent="0.25">
      <c r="A210" s="118"/>
    </row>
    <row r="211" spans="1:1" s="119" customFormat="1" x14ac:dyDescent="0.25">
      <c r="A211" s="118"/>
    </row>
    <row r="212" spans="1:1" s="119" customFormat="1" x14ac:dyDescent="0.25">
      <c r="A212" s="118"/>
    </row>
    <row r="213" spans="1:1" s="119" customFormat="1" x14ac:dyDescent="0.25">
      <c r="A213" s="118"/>
    </row>
  </sheetData>
  <sheetProtection sheet="1" objects="1" scenarios="1"/>
  <mergeCells count="1">
    <mergeCell ref="D2:H2"/>
  </mergeCells>
  <phoneticPr fontId="10" type="noConversion"/>
  <conditionalFormatting sqref="D22:W23">
    <cfRule type="expression" dxfId="863" priority="3">
      <formula>$A22=0</formula>
    </cfRule>
  </conditionalFormatting>
  <conditionalFormatting sqref="D25:W31">
    <cfRule type="expression" dxfId="862" priority="1">
      <formula>$A25=0</formula>
    </cfRule>
  </conditionalFormatting>
  <conditionalFormatting sqref="D24:W24">
    <cfRule type="expression" dxfId="861" priority="2">
      <formula>OR($A24=0,D$19=0)</formula>
    </cfRule>
  </conditionalFormatting>
  <conditionalFormatting sqref="C36:W36">
    <cfRule type="cellIs" dxfId="860" priority="5" operator="notEqual">
      <formula>"JA"</formula>
    </cfRule>
  </conditionalFormatting>
  <conditionalFormatting sqref="B22:B23">
    <cfRule type="expression" dxfId="859" priority="22">
      <formula>$A22=0</formula>
    </cfRule>
  </conditionalFormatting>
  <conditionalFormatting sqref="B24">
    <cfRule type="expression" dxfId="858" priority="20">
      <formula>AND($A24=0,B$19=0)</formula>
    </cfRule>
  </conditionalFormatting>
  <conditionalFormatting sqref="B25:B31">
    <cfRule type="expression" dxfId="857" priority="21">
      <formula>$A25=0</formula>
    </cfRule>
  </conditionalFormatting>
  <pageMargins left="0.7" right="0.7" top="0.75" bottom="0.75" header="0.3" footer="0.3"/>
  <pageSetup scale="2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F931-93A8-4B58-9F9A-6E28C1F27679}">
  <sheetPr codeName="Sheet20">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137</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261" priority="41">
      <formula>$A$33="nvt"</formula>
    </cfRule>
  </conditionalFormatting>
  <conditionalFormatting sqref="B58:F74">
    <cfRule type="expression" dxfId="260" priority="40">
      <formula>$A$55="nvt"</formula>
    </cfRule>
  </conditionalFormatting>
  <conditionalFormatting sqref="B80:F96">
    <cfRule type="expression" dxfId="259" priority="39">
      <formula>$A$77="nvt"</formula>
    </cfRule>
  </conditionalFormatting>
  <conditionalFormatting sqref="B102:C113">
    <cfRule type="expression" dxfId="258" priority="38">
      <formula>$A$99="nvt"</formula>
    </cfRule>
  </conditionalFormatting>
  <conditionalFormatting sqref="B135:H153">
    <cfRule type="expression" dxfId="257" priority="37">
      <formula>$A$132="nvt"</formula>
    </cfRule>
  </conditionalFormatting>
  <conditionalFormatting sqref="B159:I168">
    <cfRule type="expression" dxfId="256" priority="36">
      <formula>$A$156="nvt"</formula>
    </cfRule>
  </conditionalFormatting>
  <conditionalFormatting sqref="B174:C185">
    <cfRule type="expression" dxfId="255" priority="35">
      <formula>$A$171="nvt"</formula>
    </cfRule>
  </conditionalFormatting>
  <conditionalFormatting sqref="B191:E208">
    <cfRule type="expression" dxfId="254" priority="34">
      <formula>$A$188="nvt"</formula>
    </cfRule>
  </conditionalFormatting>
  <conditionalFormatting sqref="B214:F230">
    <cfRule type="expression" dxfId="253" priority="33">
      <formula>$A$211="nvt"</formula>
    </cfRule>
  </conditionalFormatting>
  <conditionalFormatting sqref="B17:D26">
    <cfRule type="expression" dxfId="252" priority="32">
      <formula>$A17=0</formula>
    </cfRule>
  </conditionalFormatting>
  <conditionalFormatting sqref="C249">
    <cfRule type="cellIs" dxfId="251" priority="31" operator="notEqual">
      <formula>"JA"</formula>
    </cfRule>
  </conditionalFormatting>
  <conditionalFormatting sqref="B33">
    <cfRule type="expression" dxfId="250" priority="30">
      <formula>$A$33="nvt"</formula>
    </cfRule>
  </conditionalFormatting>
  <conditionalFormatting sqref="B55">
    <cfRule type="expression" dxfId="249" priority="29">
      <formula>$A$55="nvt"</formula>
    </cfRule>
  </conditionalFormatting>
  <conditionalFormatting sqref="C55">
    <cfRule type="expression" dxfId="248" priority="28">
      <formula>$A$55="nvt"</formula>
    </cfRule>
  </conditionalFormatting>
  <conditionalFormatting sqref="C33">
    <cfRule type="expression" dxfId="247" priority="27">
      <formula>$A$33="nvt"</formula>
    </cfRule>
  </conditionalFormatting>
  <conditionalFormatting sqref="B77">
    <cfRule type="expression" dxfId="246" priority="26">
      <formula>$A$77="nvt"</formula>
    </cfRule>
  </conditionalFormatting>
  <conditionalFormatting sqref="C77">
    <cfRule type="expression" dxfId="245" priority="25">
      <formula>$A$77="nvt"</formula>
    </cfRule>
  </conditionalFormatting>
  <conditionalFormatting sqref="B99">
    <cfRule type="expression" dxfId="244" priority="24">
      <formula>$A$99="nvt"</formula>
    </cfRule>
  </conditionalFormatting>
  <conditionalFormatting sqref="C99">
    <cfRule type="expression" dxfId="243" priority="23">
      <formula>$A$99="nvt"</formula>
    </cfRule>
  </conditionalFormatting>
  <conditionalFormatting sqref="B116">
    <cfRule type="expression" dxfId="242" priority="22">
      <formula>$A$116="nvt"</formula>
    </cfRule>
  </conditionalFormatting>
  <conditionalFormatting sqref="C116">
    <cfRule type="expression" dxfId="241" priority="21">
      <formula>$A$116="nvt"</formula>
    </cfRule>
  </conditionalFormatting>
  <conditionalFormatting sqref="B132">
    <cfRule type="expression" dxfId="240" priority="20">
      <formula>$A$132="nvt"</formula>
    </cfRule>
  </conditionalFormatting>
  <conditionalFormatting sqref="C132">
    <cfRule type="expression" dxfId="239" priority="19">
      <formula>$A$132="nvt"</formula>
    </cfRule>
  </conditionalFormatting>
  <conditionalFormatting sqref="B156">
    <cfRule type="expression" dxfId="238" priority="18">
      <formula>$A$156="nvt"</formula>
    </cfRule>
  </conditionalFormatting>
  <conditionalFormatting sqref="C156">
    <cfRule type="expression" dxfId="237" priority="17">
      <formula>$A$156="nvt"</formula>
    </cfRule>
  </conditionalFormatting>
  <conditionalFormatting sqref="B171">
    <cfRule type="expression" dxfId="236" priority="16">
      <formula>$A$171="nvt"</formula>
    </cfRule>
  </conditionalFormatting>
  <conditionalFormatting sqref="C171">
    <cfRule type="expression" dxfId="235" priority="15">
      <formula>$A$171="nvt"</formula>
    </cfRule>
  </conditionalFormatting>
  <conditionalFormatting sqref="B188">
    <cfRule type="expression" dxfId="234" priority="14">
      <formula>$A$188="nvt"</formula>
    </cfRule>
  </conditionalFormatting>
  <conditionalFormatting sqref="C188">
    <cfRule type="expression" dxfId="233" priority="13">
      <formula>$A$188="nvt"</formula>
    </cfRule>
  </conditionalFormatting>
  <conditionalFormatting sqref="B211">
    <cfRule type="expression" dxfId="232" priority="12">
      <formula>$A$211="nvt"</formula>
    </cfRule>
  </conditionalFormatting>
  <conditionalFormatting sqref="C211">
    <cfRule type="expression" dxfId="231" priority="11">
      <formula>$A$211="nvt"</formula>
    </cfRule>
  </conditionalFormatting>
  <conditionalFormatting sqref="D171">
    <cfRule type="expression" dxfId="230" priority="10">
      <formula>$A$171="nvt"</formula>
    </cfRule>
  </conditionalFormatting>
  <conditionalFormatting sqref="A12:I272">
    <cfRule type="expression" dxfId="229" priority="1" stopIfTrue="1">
      <formula>$A$16=0</formula>
    </cfRule>
  </conditionalFormatting>
  <conditionalFormatting sqref="B29:C29">
    <cfRule type="expression" dxfId="228" priority="42">
      <formula>LEFT($C$29,3)="Let"</formula>
    </cfRule>
  </conditionalFormatting>
  <conditionalFormatting sqref="C272">
    <cfRule type="cellIs" dxfId="227" priority="9" operator="notEqual">
      <formula>"JA"</formula>
    </cfRule>
  </conditionalFormatting>
  <conditionalFormatting sqref="B119:H129">
    <cfRule type="expression" dxfId="226" priority="8">
      <formula>$A$116="nvt"</formula>
    </cfRule>
  </conditionalFormatting>
  <conditionalFormatting sqref="E171">
    <cfRule type="expression" dxfId="225" priority="7">
      <formula>$A$171="nvt"</formula>
    </cfRule>
  </conditionalFormatting>
  <conditionalFormatting sqref="D245">
    <cfRule type="expression" dxfId="224" priority="6">
      <formula>C249&lt;&gt;"JA"</formula>
    </cfRule>
  </conditionalFormatting>
  <conditionalFormatting sqref="I136:I153">
    <cfRule type="expression" dxfId="223" priority="5">
      <formula>$A$132="nvt"</formula>
    </cfRule>
  </conditionalFormatting>
  <conditionalFormatting sqref="I135">
    <cfRule type="expression" dxfId="222" priority="4">
      <formula>$A$132="nvt"</formula>
    </cfRule>
  </conditionalFormatting>
  <conditionalFormatting sqref="I119">
    <cfRule type="expression" dxfId="221" priority="3">
      <formula>$A$116="nvt"</formula>
    </cfRule>
  </conditionalFormatting>
  <conditionalFormatting sqref="I120:I129">
    <cfRule type="expression" dxfId="220" priority="2">
      <formula>$A$116="nvt"</formula>
    </cfRule>
  </conditionalFormatting>
  <dataValidations count="5">
    <dataValidation type="list" allowBlank="1" showInputMessage="1" showErrorMessage="1" sqref="C155" xr:uid="{F9FB5AC4-7BE3-4E6E-B43A-C312E3D2E16E}">
      <formula1>#REF!</formula1>
    </dataValidation>
    <dataValidation type="list" allowBlank="1" showInputMessage="1" showErrorMessage="1" sqref="C258:C267" xr:uid="{933934AB-7099-4A1A-9C20-5486026DC2CF}">
      <formula1>K_Staatssteunartikel</formula1>
    </dataValidation>
    <dataValidation type="list" allowBlank="1" showInputMessage="1" showErrorMessage="1" sqref="C7" xr:uid="{663577D8-C459-4082-B13E-1F9B31E10203}">
      <formula1>K_Omvang</formula1>
    </dataValidation>
    <dataValidation type="list" allowBlank="1" showInputMessage="1" showErrorMessage="1" sqref="C6" xr:uid="{DEC47A36-2ED5-4C8E-956A-23417A7BD48F}">
      <formula1>K_Type</formula1>
    </dataValidation>
    <dataValidation type="list" allowBlank="1" showInputMessage="1" showErrorMessage="1" sqref="B81:B95 B37:B51 B136:B152 B120:B128 B59:B73 B160:B167 B192:B207 B215:B229" xr:uid="{968F59F1-55D1-4784-A3C5-9D3851F37064}">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11544-AC49-47B6-8068-32CFAD02C678}">
  <sheetPr codeName="Sheet21">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138</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219" priority="41">
      <formula>$A$33="nvt"</formula>
    </cfRule>
  </conditionalFormatting>
  <conditionalFormatting sqref="B58:F74">
    <cfRule type="expression" dxfId="218" priority="40">
      <formula>$A$55="nvt"</formula>
    </cfRule>
  </conditionalFormatting>
  <conditionalFormatting sqref="B80:F96">
    <cfRule type="expression" dxfId="217" priority="39">
      <formula>$A$77="nvt"</formula>
    </cfRule>
  </conditionalFormatting>
  <conditionalFormatting sqref="B102:C113">
    <cfRule type="expression" dxfId="216" priority="38">
      <formula>$A$99="nvt"</formula>
    </cfRule>
  </conditionalFormatting>
  <conditionalFormatting sqref="B135:H153">
    <cfRule type="expression" dxfId="215" priority="37">
      <formula>$A$132="nvt"</formula>
    </cfRule>
  </conditionalFormatting>
  <conditionalFormatting sqref="B159:I168">
    <cfRule type="expression" dxfId="214" priority="36">
      <formula>$A$156="nvt"</formula>
    </cfRule>
  </conditionalFormatting>
  <conditionalFormatting sqref="B174:C185">
    <cfRule type="expression" dxfId="213" priority="35">
      <formula>$A$171="nvt"</formula>
    </cfRule>
  </conditionalFormatting>
  <conditionalFormatting sqref="B191:E208">
    <cfRule type="expression" dxfId="212" priority="34">
      <formula>$A$188="nvt"</formula>
    </cfRule>
  </conditionalFormatting>
  <conditionalFormatting sqref="B214:F230">
    <cfRule type="expression" dxfId="211" priority="33">
      <formula>$A$211="nvt"</formula>
    </cfRule>
  </conditionalFormatting>
  <conditionalFormatting sqref="B17:D26">
    <cfRule type="expression" dxfId="210" priority="32">
      <formula>$A17=0</formula>
    </cfRule>
  </conditionalFormatting>
  <conditionalFormatting sqref="C249">
    <cfRule type="cellIs" dxfId="209" priority="31" operator="notEqual">
      <formula>"JA"</formula>
    </cfRule>
  </conditionalFormatting>
  <conditionalFormatting sqref="B33">
    <cfRule type="expression" dxfId="208" priority="30">
      <formula>$A$33="nvt"</formula>
    </cfRule>
  </conditionalFormatting>
  <conditionalFormatting sqref="B55">
    <cfRule type="expression" dxfId="207" priority="29">
      <formula>$A$55="nvt"</formula>
    </cfRule>
  </conditionalFormatting>
  <conditionalFormatting sqref="C55">
    <cfRule type="expression" dxfId="206" priority="28">
      <formula>$A$55="nvt"</formula>
    </cfRule>
  </conditionalFormatting>
  <conditionalFormatting sqref="C33">
    <cfRule type="expression" dxfId="205" priority="27">
      <formula>$A$33="nvt"</formula>
    </cfRule>
  </conditionalFormatting>
  <conditionalFormatting sqref="B77">
    <cfRule type="expression" dxfId="204" priority="26">
      <formula>$A$77="nvt"</formula>
    </cfRule>
  </conditionalFormatting>
  <conditionalFormatting sqref="C77">
    <cfRule type="expression" dxfId="203" priority="25">
      <formula>$A$77="nvt"</formula>
    </cfRule>
  </conditionalFormatting>
  <conditionalFormatting sqref="B99">
    <cfRule type="expression" dxfId="202" priority="24">
      <formula>$A$99="nvt"</formula>
    </cfRule>
  </conditionalFormatting>
  <conditionalFormatting sqref="C99">
    <cfRule type="expression" dxfId="201" priority="23">
      <formula>$A$99="nvt"</formula>
    </cfRule>
  </conditionalFormatting>
  <conditionalFormatting sqref="B116">
    <cfRule type="expression" dxfId="200" priority="22">
      <formula>$A$116="nvt"</formula>
    </cfRule>
  </conditionalFormatting>
  <conditionalFormatting sqref="C116">
    <cfRule type="expression" dxfId="199" priority="21">
      <formula>$A$116="nvt"</formula>
    </cfRule>
  </conditionalFormatting>
  <conditionalFormatting sqref="B132">
    <cfRule type="expression" dxfId="198" priority="20">
      <formula>$A$132="nvt"</formula>
    </cfRule>
  </conditionalFormatting>
  <conditionalFormatting sqref="C132">
    <cfRule type="expression" dxfId="197" priority="19">
      <formula>$A$132="nvt"</formula>
    </cfRule>
  </conditionalFormatting>
  <conditionalFormatting sqref="B156">
    <cfRule type="expression" dxfId="196" priority="18">
      <formula>$A$156="nvt"</formula>
    </cfRule>
  </conditionalFormatting>
  <conditionalFormatting sqref="C156">
    <cfRule type="expression" dxfId="195" priority="17">
      <formula>$A$156="nvt"</formula>
    </cfRule>
  </conditionalFormatting>
  <conditionalFormatting sqref="B171">
    <cfRule type="expression" dxfId="194" priority="16">
      <formula>$A$171="nvt"</formula>
    </cfRule>
  </conditionalFormatting>
  <conditionalFormatting sqref="C171">
    <cfRule type="expression" dxfId="193" priority="15">
      <formula>$A$171="nvt"</formula>
    </cfRule>
  </conditionalFormatting>
  <conditionalFormatting sqref="B188">
    <cfRule type="expression" dxfId="192" priority="14">
      <formula>$A$188="nvt"</formula>
    </cfRule>
  </conditionalFormatting>
  <conditionalFormatting sqref="C188">
    <cfRule type="expression" dxfId="191" priority="13">
      <formula>$A$188="nvt"</formula>
    </cfRule>
  </conditionalFormatting>
  <conditionalFormatting sqref="B211">
    <cfRule type="expression" dxfId="190" priority="12">
      <formula>$A$211="nvt"</formula>
    </cfRule>
  </conditionalFormatting>
  <conditionalFormatting sqref="C211">
    <cfRule type="expression" dxfId="189" priority="11">
      <formula>$A$211="nvt"</formula>
    </cfRule>
  </conditionalFormatting>
  <conditionalFormatting sqref="D171">
    <cfRule type="expression" dxfId="188" priority="10">
      <formula>$A$171="nvt"</formula>
    </cfRule>
  </conditionalFormatting>
  <conditionalFormatting sqref="A12:I272">
    <cfRule type="expression" dxfId="187" priority="1" stopIfTrue="1">
      <formula>$A$16=0</formula>
    </cfRule>
  </conditionalFormatting>
  <conditionalFormatting sqref="B29:C29">
    <cfRule type="expression" dxfId="186" priority="42">
      <formula>LEFT($C$29,3)="Let"</formula>
    </cfRule>
  </conditionalFormatting>
  <conditionalFormatting sqref="C272">
    <cfRule type="cellIs" dxfId="185" priority="9" operator="notEqual">
      <formula>"JA"</formula>
    </cfRule>
  </conditionalFormatting>
  <conditionalFormatting sqref="B119:H129">
    <cfRule type="expression" dxfId="184" priority="8">
      <formula>$A$116="nvt"</formula>
    </cfRule>
  </conditionalFormatting>
  <conditionalFormatting sqref="E171">
    <cfRule type="expression" dxfId="183" priority="7">
      <formula>$A$171="nvt"</formula>
    </cfRule>
  </conditionalFormatting>
  <conditionalFormatting sqref="D245">
    <cfRule type="expression" dxfId="182" priority="6">
      <formula>C249&lt;&gt;"JA"</formula>
    </cfRule>
  </conditionalFormatting>
  <conditionalFormatting sqref="I136:I153">
    <cfRule type="expression" dxfId="181" priority="5">
      <formula>$A$132="nvt"</formula>
    </cfRule>
  </conditionalFormatting>
  <conditionalFormatting sqref="I135">
    <cfRule type="expression" dxfId="180" priority="4">
      <formula>$A$132="nvt"</formula>
    </cfRule>
  </conditionalFormatting>
  <conditionalFormatting sqref="I119">
    <cfRule type="expression" dxfId="179" priority="3">
      <formula>$A$116="nvt"</formula>
    </cfRule>
  </conditionalFormatting>
  <conditionalFormatting sqref="I120:I129">
    <cfRule type="expression" dxfId="178" priority="2">
      <formula>$A$116="nvt"</formula>
    </cfRule>
  </conditionalFormatting>
  <dataValidations count="5">
    <dataValidation type="list" allowBlank="1" showInputMessage="1" showErrorMessage="1" sqref="B81:B95 B37:B51 B136:B152 B120:B128 B59:B73 B160:B167 B192:B207 B215:B229" xr:uid="{CAC33516-CC8B-440A-816A-22BBF08BB891}">
      <formula1>K_Werkpakket</formula1>
    </dataValidation>
    <dataValidation type="list" allowBlank="1" showInputMessage="1" showErrorMessage="1" sqref="C6" xr:uid="{38963087-2E52-4FCF-AD27-E6BCBE36002C}">
      <formula1>K_Type</formula1>
    </dataValidation>
    <dataValidation type="list" allowBlank="1" showInputMessage="1" showErrorMessage="1" sqref="C7" xr:uid="{A5AE1AD6-4CD5-4932-BEE5-86C5EF618BE3}">
      <formula1>K_Omvang</formula1>
    </dataValidation>
    <dataValidation type="list" allowBlank="1" showInputMessage="1" showErrorMessage="1" sqref="C258:C267" xr:uid="{51013538-A1C3-4EBF-A1A0-41DEE2C22E09}">
      <formula1>K_Staatssteunartikel</formula1>
    </dataValidation>
    <dataValidation type="list" allowBlank="1" showInputMessage="1" showErrorMessage="1" sqref="C155" xr:uid="{29753EA4-C5CC-491B-BBD6-A31FF424E937}">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2DB0-C534-476E-8367-D2B3B05B8C9E}">
  <sheetPr codeName="Sheet22">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139</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177" priority="41">
      <formula>$A$33="nvt"</formula>
    </cfRule>
  </conditionalFormatting>
  <conditionalFormatting sqref="B58:F74">
    <cfRule type="expression" dxfId="176" priority="40">
      <formula>$A$55="nvt"</formula>
    </cfRule>
  </conditionalFormatting>
  <conditionalFormatting sqref="B80:F96">
    <cfRule type="expression" dxfId="175" priority="39">
      <formula>$A$77="nvt"</formula>
    </cfRule>
  </conditionalFormatting>
  <conditionalFormatting sqref="B102:C113">
    <cfRule type="expression" dxfId="174" priority="38">
      <formula>$A$99="nvt"</formula>
    </cfRule>
  </conditionalFormatting>
  <conditionalFormatting sqref="B135:H153">
    <cfRule type="expression" dxfId="173" priority="37">
      <formula>$A$132="nvt"</formula>
    </cfRule>
  </conditionalFormatting>
  <conditionalFormatting sqref="B159:I168">
    <cfRule type="expression" dxfId="172" priority="36">
      <formula>$A$156="nvt"</formula>
    </cfRule>
  </conditionalFormatting>
  <conditionalFormatting sqref="B174:C185">
    <cfRule type="expression" dxfId="171" priority="35">
      <formula>$A$171="nvt"</formula>
    </cfRule>
  </conditionalFormatting>
  <conditionalFormatting sqref="B191:E208">
    <cfRule type="expression" dxfId="170" priority="34">
      <formula>$A$188="nvt"</formula>
    </cfRule>
  </conditionalFormatting>
  <conditionalFormatting sqref="B214:F230">
    <cfRule type="expression" dxfId="169" priority="33">
      <formula>$A$211="nvt"</formula>
    </cfRule>
  </conditionalFormatting>
  <conditionalFormatting sqref="B17:D26">
    <cfRule type="expression" dxfId="168" priority="32">
      <formula>$A17=0</formula>
    </cfRule>
  </conditionalFormatting>
  <conditionalFormatting sqref="C249">
    <cfRule type="cellIs" dxfId="167" priority="31" operator="notEqual">
      <formula>"JA"</formula>
    </cfRule>
  </conditionalFormatting>
  <conditionalFormatting sqref="B33">
    <cfRule type="expression" dxfId="166" priority="30">
      <formula>$A$33="nvt"</formula>
    </cfRule>
  </conditionalFormatting>
  <conditionalFormatting sqref="B55">
    <cfRule type="expression" dxfId="165" priority="29">
      <formula>$A$55="nvt"</formula>
    </cfRule>
  </conditionalFormatting>
  <conditionalFormatting sqref="C55">
    <cfRule type="expression" dxfId="164" priority="28">
      <formula>$A$55="nvt"</formula>
    </cfRule>
  </conditionalFormatting>
  <conditionalFormatting sqref="C33">
    <cfRule type="expression" dxfId="163" priority="27">
      <formula>$A$33="nvt"</formula>
    </cfRule>
  </conditionalFormatting>
  <conditionalFormatting sqref="B77">
    <cfRule type="expression" dxfId="162" priority="26">
      <formula>$A$77="nvt"</formula>
    </cfRule>
  </conditionalFormatting>
  <conditionalFormatting sqref="C77">
    <cfRule type="expression" dxfId="161" priority="25">
      <formula>$A$77="nvt"</formula>
    </cfRule>
  </conditionalFormatting>
  <conditionalFormatting sqref="B99">
    <cfRule type="expression" dxfId="160" priority="24">
      <formula>$A$99="nvt"</formula>
    </cfRule>
  </conditionalFormatting>
  <conditionalFormatting sqref="C99">
    <cfRule type="expression" dxfId="159" priority="23">
      <formula>$A$99="nvt"</formula>
    </cfRule>
  </conditionalFormatting>
  <conditionalFormatting sqref="B116">
    <cfRule type="expression" dxfId="158" priority="22">
      <formula>$A$116="nvt"</formula>
    </cfRule>
  </conditionalFormatting>
  <conditionalFormatting sqref="C116">
    <cfRule type="expression" dxfId="157" priority="21">
      <formula>$A$116="nvt"</formula>
    </cfRule>
  </conditionalFormatting>
  <conditionalFormatting sqref="B132">
    <cfRule type="expression" dxfId="156" priority="20">
      <formula>$A$132="nvt"</formula>
    </cfRule>
  </conditionalFormatting>
  <conditionalFormatting sqref="C132">
    <cfRule type="expression" dxfId="155" priority="19">
      <formula>$A$132="nvt"</formula>
    </cfRule>
  </conditionalFormatting>
  <conditionalFormatting sqref="B156">
    <cfRule type="expression" dxfId="154" priority="18">
      <formula>$A$156="nvt"</formula>
    </cfRule>
  </conditionalFormatting>
  <conditionalFormatting sqref="C156">
    <cfRule type="expression" dxfId="153" priority="17">
      <formula>$A$156="nvt"</formula>
    </cfRule>
  </conditionalFormatting>
  <conditionalFormatting sqref="B171">
    <cfRule type="expression" dxfId="152" priority="16">
      <formula>$A$171="nvt"</formula>
    </cfRule>
  </conditionalFormatting>
  <conditionalFormatting sqref="C171">
    <cfRule type="expression" dxfId="151" priority="15">
      <formula>$A$171="nvt"</formula>
    </cfRule>
  </conditionalFormatting>
  <conditionalFormatting sqref="B188">
    <cfRule type="expression" dxfId="150" priority="14">
      <formula>$A$188="nvt"</formula>
    </cfRule>
  </conditionalFormatting>
  <conditionalFormatting sqref="C188">
    <cfRule type="expression" dxfId="149" priority="13">
      <formula>$A$188="nvt"</formula>
    </cfRule>
  </conditionalFormatting>
  <conditionalFormatting sqref="B211">
    <cfRule type="expression" dxfId="148" priority="12">
      <formula>$A$211="nvt"</formula>
    </cfRule>
  </conditionalFormatting>
  <conditionalFormatting sqref="C211">
    <cfRule type="expression" dxfId="147" priority="11">
      <formula>$A$211="nvt"</formula>
    </cfRule>
  </conditionalFormatting>
  <conditionalFormatting sqref="D171">
    <cfRule type="expression" dxfId="146" priority="10">
      <formula>$A$171="nvt"</formula>
    </cfRule>
  </conditionalFormatting>
  <conditionalFormatting sqref="A12:I272">
    <cfRule type="expression" dxfId="145" priority="1" stopIfTrue="1">
      <formula>$A$16=0</formula>
    </cfRule>
  </conditionalFormatting>
  <conditionalFormatting sqref="B29:C29">
    <cfRule type="expression" dxfId="144" priority="42">
      <formula>LEFT($C$29,3)="Let"</formula>
    </cfRule>
  </conditionalFormatting>
  <conditionalFormatting sqref="C272">
    <cfRule type="cellIs" dxfId="143" priority="9" operator="notEqual">
      <formula>"JA"</formula>
    </cfRule>
  </conditionalFormatting>
  <conditionalFormatting sqref="B119:H129">
    <cfRule type="expression" dxfId="142" priority="8">
      <formula>$A$116="nvt"</formula>
    </cfRule>
  </conditionalFormatting>
  <conditionalFormatting sqref="E171">
    <cfRule type="expression" dxfId="141" priority="7">
      <formula>$A$171="nvt"</formula>
    </cfRule>
  </conditionalFormatting>
  <conditionalFormatting sqref="D245">
    <cfRule type="expression" dxfId="140" priority="6">
      <formula>C249&lt;&gt;"JA"</formula>
    </cfRule>
  </conditionalFormatting>
  <conditionalFormatting sqref="I136:I153">
    <cfRule type="expression" dxfId="139" priority="5">
      <formula>$A$132="nvt"</formula>
    </cfRule>
  </conditionalFormatting>
  <conditionalFormatting sqref="I135">
    <cfRule type="expression" dxfId="138" priority="4">
      <formula>$A$132="nvt"</formula>
    </cfRule>
  </conditionalFormatting>
  <conditionalFormatting sqref="I119">
    <cfRule type="expression" dxfId="137" priority="3">
      <formula>$A$116="nvt"</formula>
    </cfRule>
  </conditionalFormatting>
  <conditionalFormatting sqref="I120:I129">
    <cfRule type="expression" dxfId="136" priority="2">
      <formula>$A$116="nvt"</formula>
    </cfRule>
  </conditionalFormatting>
  <dataValidations count="5">
    <dataValidation type="list" allowBlank="1" showInputMessage="1" showErrorMessage="1" sqref="C155" xr:uid="{FD12BA87-814C-4346-BAA8-3C1BA6DE354B}">
      <formula1>#REF!</formula1>
    </dataValidation>
    <dataValidation type="list" allowBlank="1" showInputMessage="1" showErrorMessage="1" sqref="C258:C267" xr:uid="{D9DE8592-FCD7-4766-81EA-D38B0B5A6C96}">
      <formula1>K_Staatssteunartikel</formula1>
    </dataValidation>
    <dataValidation type="list" allowBlank="1" showInputMessage="1" showErrorMessage="1" sqref="C7" xr:uid="{257AED1E-C6BB-4C9D-AFE6-41866FF6A421}">
      <formula1>K_Omvang</formula1>
    </dataValidation>
    <dataValidation type="list" allowBlank="1" showInputMessage="1" showErrorMessage="1" sqref="C6" xr:uid="{7DFC1194-95BA-40C9-8F21-F02A69EA416C}">
      <formula1>K_Type</formula1>
    </dataValidation>
    <dataValidation type="list" allowBlank="1" showInputMessage="1" showErrorMessage="1" sqref="B81:B95 B37:B51 B136:B152 B120:B128 B59:B73 B160:B167 B192:B207 B215:B229" xr:uid="{438C6BE3-3C3B-48A0-BCDC-432F581E640B}">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D645-D21F-4981-B7CB-F87F6419BEE4}">
  <sheetPr codeName="Sheet23">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140</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32"/>
      <c r="E38" s="199">
        <f t="shared" si="1"/>
        <v>0</v>
      </c>
      <c r="F38"/>
      <c r="G38"/>
      <c r="H38"/>
    </row>
    <row r="39" spans="1:8" ht="15.75" customHeight="1" x14ac:dyDescent="0.3">
      <c r="B39" s="215"/>
      <c r="C39" s="107"/>
      <c r="D39" s="232"/>
      <c r="E39" s="199">
        <f t="shared" si="1"/>
        <v>0</v>
      </c>
      <c r="F39"/>
      <c r="G39"/>
      <c r="H39"/>
    </row>
    <row r="40" spans="1:8" ht="15.75" customHeight="1" x14ac:dyDescent="0.3">
      <c r="B40" s="215"/>
      <c r="C40" s="107"/>
      <c r="D40" s="232"/>
      <c r="E40" s="199">
        <f t="shared" si="1"/>
        <v>0</v>
      </c>
      <c r="F40"/>
      <c r="G40"/>
      <c r="H40"/>
    </row>
    <row r="41" spans="1:8" ht="15.75" customHeight="1" x14ac:dyDescent="0.3">
      <c r="B41" s="215"/>
      <c r="C41" s="107"/>
      <c r="D41" s="232"/>
      <c r="E41" s="199">
        <f t="shared" si="1"/>
        <v>0</v>
      </c>
      <c r="F41"/>
      <c r="G41"/>
      <c r="H41"/>
    </row>
    <row r="42" spans="1:8" ht="15.75" customHeight="1" x14ac:dyDescent="0.3">
      <c r="B42" s="215"/>
      <c r="C42" s="107"/>
      <c r="D42" s="232"/>
      <c r="E42" s="199">
        <f t="shared" si="1"/>
        <v>0</v>
      </c>
      <c r="F42"/>
      <c r="G42"/>
      <c r="H42"/>
    </row>
    <row r="43" spans="1:8" ht="15.75" customHeight="1" x14ac:dyDescent="0.3">
      <c r="B43" s="215"/>
      <c r="C43" s="107"/>
      <c r="D43" s="232"/>
      <c r="E43" s="199">
        <f t="shared" si="1"/>
        <v>0</v>
      </c>
      <c r="F43"/>
      <c r="G43"/>
      <c r="H43"/>
    </row>
    <row r="44" spans="1:8" ht="15.75" customHeight="1" x14ac:dyDescent="0.3">
      <c r="B44" s="215"/>
      <c r="C44" s="107"/>
      <c r="D44" s="232"/>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37"/>
      <c r="F60" s="199">
        <f t="shared" ref="F60:F73" si="2">IF($A$55=1,$D60*$E60*7800,0)</f>
        <v>0</v>
      </c>
      <c r="G60"/>
      <c r="H60"/>
    </row>
    <row r="61" spans="1:8" ht="15.75" customHeight="1" x14ac:dyDescent="0.3">
      <c r="B61" s="202"/>
      <c r="C61" s="107"/>
      <c r="D61" s="205"/>
      <c r="E61" s="237"/>
      <c r="F61" s="199">
        <f t="shared" si="2"/>
        <v>0</v>
      </c>
      <c r="G61"/>
      <c r="H61"/>
    </row>
    <row r="62" spans="1:8" ht="15.75" customHeight="1" x14ac:dyDescent="0.3">
      <c r="B62" s="202"/>
      <c r="C62" s="107"/>
      <c r="D62" s="205"/>
      <c r="E62" s="237"/>
      <c r="F62" s="199">
        <f t="shared" si="2"/>
        <v>0</v>
      </c>
      <c r="G62"/>
      <c r="H62"/>
    </row>
    <row r="63" spans="1:8" ht="15.75" customHeight="1" x14ac:dyDescent="0.3">
      <c r="B63" s="202"/>
      <c r="C63" s="107"/>
      <c r="D63" s="205"/>
      <c r="E63" s="237"/>
      <c r="F63" s="199">
        <f t="shared" si="2"/>
        <v>0</v>
      </c>
      <c r="G63"/>
      <c r="H63"/>
    </row>
    <row r="64" spans="1:8" ht="15.75" customHeight="1" x14ac:dyDescent="0.3">
      <c r="B64" s="202"/>
      <c r="C64" s="107"/>
      <c r="D64" s="205"/>
      <c r="E64" s="237"/>
      <c r="F64" s="199">
        <f t="shared" si="2"/>
        <v>0</v>
      </c>
      <c r="G64"/>
      <c r="H64"/>
    </row>
    <row r="65" spans="1:8" ht="15.75" customHeight="1" x14ac:dyDescent="0.3">
      <c r="B65" s="202"/>
      <c r="C65" s="107"/>
      <c r="D65" s="205"/>
      <c r="E65" s="237"/>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30"/>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30"/>
      <c r="F137" s="199">
        <f t="shared" ref="F137:F152" si="6">IF($A$132=1,$D137*$E137,0)</f>
        <v>0</v>
      </c>
      <c r="G137" s="208"/>
      <c r="H137" s="209"/>
      <c r="I137" s="209"/>
    </row>
    <row r="138" spans="1:9" ht="15.75" customHeight="1" x14ac:dyDescent="0.3">
      <c r="B138" s="202"/>
      <c r="C138" s="107"/>
      <c r="D138" s="205"/>
      <c r="E138" s="230"/>
      <c r="F138" s="199">
        <f t="shared" si="6"/>
        <v>0</v>
      </c>
      <c r="G138" s="208"/>
      <c r="H138" s="209"/>
      <c r="I138" s="209"/>
    </row>
    <row r="139" spans="1:9" ht="15.75" customHeight="1" x14ac:dyDescent="0.3">
      <c r="B139" s="202"/>
      <c r="C139" s="107"/>
      <c r="D139" s="205"/>
      <c r="E139" s="230"/>
      <c r="F139" s="199">
        <f t="shared" si="6"/>
        <v>0</v>
      </c>
      <c r="G139" s="208"/>
      <c r="H139" s="209"/>
      <c r="I139" s="209"/>
    </row>
    <row r="140" spans="1:9" ht="15.75" customHeight="1" x14ac:dyDescent="0.3">
      <c r="B140" s="202"/>
      <c r="C140" s="107"/>
      <c r="D140" s="205"/>
      <c r="E140" s="230"/>
      <c r="F140" s="199">
        <f t="shared" si="6"/>
        <v>0</v>
      </c>
      <c r="G140" s="208"/>
      <c r="H140" s="209"/>
      <c r="I140" s="209"/>
    </row>
    <row r="141" spans="1:9" ht="15.75" customHeight="1" x14ac:dyDescent="0.3">
      <c r="B141" s="202"/>
      <c r="C141" s="107"/>
      <c r="D141" s="205"/>
      <c r="E141" s="230"/>
      <c r="F141" s="199">
        <f t="shared" si="6"/>
        <v>0</v>
      </c>
      <c r="G141" s="208"/>
      <c r="H141" s="209"/>
      <c r="I141" s="209"/>
    </row>
    <row r="142" spans="1:9" ht="15.75" customHeight="1" x14ac:dyDescent="0.3">
      <c r="B142" s="202"/>
      <c r="C142" s="107"/>
      <c r="D142" s="205"/>
      <c r="E142" s="230"/>
      <c r="F142" s="199">
        <f t="shared" si="6"/>
        <v>0</v>
      </c>
      <c r="G142" s="208"/>
      <c r="H142" s="209"/>
      <c r="I142" s="209"/>
    </row>
    <row r="143" spans="1:9" ht="15.75" customHeight="1" x14ac:dyDescent="0.3">
      <c r="B143" s="202"/>
      <c r="C143" s="107"/>
      <c r="D143" s="205"/>
      <c r="E143" s="230"/>
      <c r="F143" s="199">
        <f t="shared" si="6"/>
        <v>0</v>
      </c>
      <c r="G143" s="208"/>
      <c r="H143" s="209"/>
      <c r="I143" s="209"/>
    </row>
    <row r="144" spans="1:9" ht="15.75" customHeight="1" x14ac:dyDescent="0.3">
      <c r="B144" s="202"/>
      <c r="C144" s="107"/>
      <c r="D144" s="205"/>
      <c r="E144" s="230"/>
      <c r="F144" s="199">
        <f t="shared" si="6"/>
        <v>0</v>
      </c>
      <c r="G144" s="208"/>
      <c r="H144" s="209"/>
      <c r="I144" s="209"/>
    </row>
    <row r="145" spans="1:9" ht="15.75" customHeight="1" x14ac:dyDescent="0.3">
      <c r="B145" s="202"/>
      <c r="C145" s="107"/>
      <c r="D145" s="205"/>
      <c r="E145" s="230"/>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135" priority="41">
      <formula>$A$33="nvt"</formula>
    </cfRule>
  </conditionalFormatting>
  <conditionalFormatting sqref="B58:F74">
    <cfRule type="expression" dxfId="134" priority="40">
      <formula>$A$55="nvt"</formula>
    </cfRule>
  </conditionalFormatting>
  <conditionalFormatting sqref="B80:F96">
    <cfRule type="expression" dxfId="133" priority="39">
      <formula>$A$77="nvt"</formula>
    </cfRule>
  </conditionalFormatting>
  <conditionalFormatting sqref="B102:C113">
    <cfRule type="expression" dxfId="132" priority="38">
      <formula>$A$99="nvt"</formula>
    </cfRule>
  </conditionalFormatting>
  <conditionalFormatting sqref="B135:H153">
    <cfRule type="expression" dxfId="131" priority="37">
      <formula>$A$132="nvt"</formula>
    </cfRule>
  </conditionalFormatting>
  <conditionalFormatting sqref="B159:I168">
    <cfRule type="expression" dxfId="130" priority="36">
      <formula>$A$156="nvt"</formula>
    </cfRule>
  </conditionalFormatting>
  <conditionalFormatting sqref="B174:C185">
    <cfRule type="expression" dxfId="129" priority="35">
      <formula>$A$171="nvt"</formula>
    </cfRule>
  </conditionalFormatting>
  <conditionalFormatting sqref="B191:E208">
    <cfRule type="expression" dxfId="128" priority="34">
      <formula>$A$188="nvt"</formula>
    </cfRule>
  </conditionalFormatting>
  <conditionalFormatting sqref="B214:F230">
    <cfRule type="expression" dxfId="127" priority="33">
      <formula>$A$211="nvt"</formula>
    </cfRule>
  </conditionalFormatting>
  <conditionalFormatting sqref="B17:D26">
    <cfRule type="expression" dxfId="126" priority="32">
      <formula>$A17=0</formula>
    </cfRule>
  </conditionalFormatting>
  <conditionalFormatting sqref="C249">
    <cfRule type="cellIs" dxfId="125" priority="31" operator="notEqual">
      <formula>"JA"</formula>
    </cfRule>
  </conditionalFormatting>
  <conditionalFormatting sqref="B33">
    <cfRule type="expression" dxfId="124" priority="30">
      <formula>$A$33="nvt"</formula>
    </cfRule>
  </conditionalFormatting>
  <conditionalFormatting sqref="B55">
    <cfRule type="expression" dxfId="123" priority="29">
      <formula>$A$55="nvt"</formula>
    </cfRule>
  </conditionalFormatting>
  <conditionalFormatting sqref="C55">
    <cfRule type="expression" dxfId="122" priority="28">
      <formula>$A$55="nvt"</formula>
    </cfRule>
  </conditionalFormatting>
  <conditionalFormatting sqref="C33">
    <cfRule type="expression" dxfId="121" priority="27">
      <formula>$A$33="nvt"</formula>
    </cfRule>
  </conditionalFormatting>
  <conditionalFormatting sqref="B77">
    <cfRule type="expression" dxfId="120" priority="26">
      <formula>$A$77="nvt"</formula>
    </cfRule>
  </conditionalFormatting>
  <conditionalFormatting sqref="C77">
    <cfRule type="expression" dxfId="119" priority="25">
      <formula>$A$77="nvt"</formula>
    </cfRule>
  </conditionalFormatting>
  <conditionalFormatting sqref="B99">
    <cfRule type="expression" dxfId="118" priority="24">
      <formula>$A$99="nvt"</formula>
    </cfRule>
  </conditionalFormatting>
  <conditionalFormatting sqref="C99">
    <cfRule type="expression" dxfId="117" priority="23">
      <formula>$A$99="nvt"</formula>
    </cfRule>
  </conditionalFormatting>
  <conditionalFormatting sqref="B116">
    <cfRule type="expression" dxfId="116" priority="22">
      <formula>$A$116="nvt"</formula>
    </cfRule>
  </conditionalFormatting>
  <conditionalFormatting sqref="C116">
    <cfRule type="expression" dxfId="115" priority="21">
      <formula>$A$116="nvt"</formula>
    </cfRule>
  </conditionalFormatting>
  <conditionalFormatting sqref="B132">
    <cfRule type="expression" dxfId="114" priority="20">
      <formula>$A$132="nvt"</formula>
    </cfRule>
  </conditionalFormatting>
  <conditionalFormatting sqref="C132">
    <cfRule type="expression" dxfId="113" priority="19">
      <formula>$A$132="nvt"</formula>
    </cfRule>
  </conditionalFormatting>
  <conditionalFormatting sqref="B156">
    <cfRule type="expression" dxfId="112" priority="18">
      <formula>$A$156="nvt"</formula>
    </cfRule>
  </conditionalFormatting>
  <conditionalFormatting sqref="C156">
    <cfRule type="expression" dxfId="111" priority="17">
      <formula>$A$156="nvt"</formula>
    </cfRule>
  </conditionalFormatting>
  <conditionalFormatting sqref="B171">
    <cfRule type="expression" dxfId="110" priority="16">
      <formula>$A$171="nvt"</formula>
    </cfRule>
  </conditionalFormatting>
  <conditionalFormatting sqref="C171">
    <cfRule type="expression" dxfId="109" priority="15">
      <formula>$A$171="nvt"</formula>
    </cfRule>
  </conditionalFormatting>
  <conditionalFormatting sqref="B188">
    <cfRule type="expression" dxfId="108" priority="14">
      <formula>$A$188="nvt"</formula>
    </cfRule>
  </conditionalFormatting>
  <conditionalFormatting sqref="C188">
    <cfRule type="expression" dxfId="107" priority="13">
      <formula>$A$188="nvt"</formula>
    </cfRule>
  </conditionalFormatting>
  <conditionalFormatting sqref="B211">
    <cfRule type="expression" dxfId="106" priority="12">
      <formula>$A$211="nvt"</formula>
    </cfRule>
  </conditionalFormatting>
  <conditionalFormatting sqref="C211">
    <cfRule type="expression" dxfId="105" priority="11">
      <formula>$A$211="nvt"</formula>
    </cfRule>
  </conditionalFormatting>
  <conditionalFormatting sqref="D171">
    <cfRule type="expression" dxfId="104" priority="10">
      <formula>$A$171="nvt"</formula>
    </cfRule>
  </conditionalFormatting>
  <conditionalFormatting sqref="A12:I272">
    <cfRule type="expression" dxfId="103" priority="1" stopIfTrue="1">
      <formula>$A$16=0</formula>
    </cfRule>
  </conditionalFormatting>
  <conditionalFormatting sqref="B29:C29">
    <cfRule type="expression" dxfId="102" priority="42">
      <formula>LEFT($C$29,3)="Let"</formula>
    </cfRule>
  </conditionalFormatting>
  <conditionalFormatting sqref="C272">
    <cfRule type="cellIs" dxfId="101" priority="9" operator="notEqual">
      <formula>"JA"</formula>
    </cfRule>
  </conditionalFormatting>
  <conditionalFormatting sqref="B119:H129">
    <cfRule type="expression" dxfId="100" priority="8">
      <formula>$A$116="nvt"</formula>
    </cfRule>
  </conditionalFormatting>
  <conditionalFormatting sqref="E171">
    <cfRule type="expression" dxfId="99" priority="7">
      <formula>$A$171="nvt"</formula>
    </cfRule>
  </conditionalFormatting>
  <conditionalFormatting sqref="D245">
    <cfRule type="expression" dxfId="98" priority="6">
      <formula>C249&lt;&gt;"JA"</formula>
    </cfRule>
  </conditionalFormatting>
  <conditionalFormatting sqref="I136:I153">
    <cfRule type="expression" dxfId="97" priority="5">
      <formula>$A$132="nvt"</formula>
    </cfRule>
  </conditionalFormatting>
  <conditionalFormatting sqref="I135">
    <cfRule type="expression" dxfId="96" priority="4">
      <formula>$A$132="nvt"</formula>
    </cfRule>
  </conditionalFormatting>
  <conditionalFormatting sqref="I119">
    <cfRule type="expression" dxfId="95" priority="3">
      <formula>$A$116="nvt"</formula>
    </cfRule>
  </conditionalFormatting>
  <conditionalFormatting sqref="I120:I129">
    <cfRule type="expression" dxfId="94" priority="2">
      <formula>$A$116="nvt"</formula>
    </cfRule>
  </conditionalFormatting>
  <dataValidations count="5">
    <dataValidation type="list" allowBlank="1" showInputMessage="1" showErrorMessage="1" sqref="B81:B95 B37:B51 B136:B152 B120:B128 B59:B73 B160:B167 B192:B207 B215:B229" xr:uid="{BB65F8CA-0934-4DC9-B68B-C95AE84A61C8}">
      <formula1>K_Werkpakket</formula1>
    </dataValidation>
    <dataValidation type="list" allowBlank="1" showInputMessage="1" showErrorMessage="1" sqref="C6" xr:uid="{4E3EF2FF-A628-4D85-9A14-C419351CEDC1}">
      <formula1>K_Type</formula1>
    </dataValidation>
    <dataValidation type="list" allowBlank="1" showInputMessage="1" showErrorMessage="1" sqref="C7" xr:uid="{A422AF23-CFFD-458E-8E79-DF24DD2D3BD0}">
      <formula1>K_Omvang</formula1>
    </dataValidation>
    <dataValidation type="list" allowBlank="1" showInputMessage="1" showErrorMessage="1" sqref="C258:C267" xr:uid="{6BAA0F17-D249-4B55-BD5B-963F57EB2485}">
      <formula1>K_Staatssteunartikel</formula1>
    </dataValidation>
    <dataValidation type="list" allowBlank="1" showInputMessage="1" showErrorMessage="1" sqref="C155" xr:uid="{7CACE17D-1FC0-4744-B130-8D876F9D456B}">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550F-8419-4825-8B65-E331612898BE}">
  <sheetPr codeName="Sheet24">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141</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93" priority="41">
      <formula>$A$33="nvt"</formula>
    </cfRule>
  </conditionalFormatting>
  <conditionalFormatting sqref="B58:F74">
    <cfRule type="expression" dxfId="92" priority="40">
      <formula>$A$55="nvt"</formula>
    </cfRule>
  </conditionalFormatting>
  <conditionalFormatting sqref="B80:F96">
    <cfRule type="expression" dxfId="91" priority="39">
      <formula>$A$77="nvt"</formula>
    </cfRule>
  </conditionalFormatting>
  <conditionalFormatting sqref="B102:C113">
    <cfRule type="expression" dxfId="90" priority="38">
      <formula>$A$99="nvt"</formula>
    </cfRule>
  </conditionalFormatting>
  <conditionalFormatting sqref="B135:H153">
    <cfRule type="expression" dxfId="89" priority="37">
      <formula>$A$132="nvt"</formula>
    </cfRule>
  </conditionalFormatting>
  <conditionalFormatting sqref="B159:I168">
    <cfRule type="expression" dxfId="88" priority="36">
      <formula>$A$156="nvt"</formula>
    </cfRule>
  </conditionalFormatting>
  <conditionalFormatting sqref="B174:C185">
    <cfRule type="expression" dxfId="87" priority="35">
      <formula>$A$171="nvt"</formula>
    </cfRule>
  </conditionalFormatting>
  <conditionalFormatting sqref="B191:E208">
    <cfRule type="expression" dxfId="86" priority="34">
      <formula>$A$188="nvt"</formula>
    </cfRule>
  </conditionalFormatting>
  <conditionalFormatting sqref="B214:F230">
    <cfRule type="expression" dxfId="85" priority="33">
      <formula>$A$211="nvt"</formula>
    </cfRule>
  </conditionalFormatting>
  <conditionalFormatting sqref="B17:D26">
    <cfRule type="expression" dxfId="84" priority="32">
      <formula>$A17=0</formula>
    </cfRule>
  </conditionalFormatting>
  <conditionalFormatting sqref="C249">
    <cfRule type="cellIs" dxfId="83" priority="31" operator="notEqual">
      <formula>"JA"</formula>
    </cfRule>
  </conditionalFormatting>
  <conditionalFormatting sqref="B33">
    <cfRule type="expression" dxfId="82" priority="30">
      <formula>$A$33="nvt"</formula>
    </cfRule>
  </conditionalFormatting>
  <conditionalFormatting sqref="B55">
    <cfRule type="expression" dxfId="81" priority="29">
      <formula>$A$55="nvt"</formula>
    </cfRule>
  </conditionalFormatting>
  <conditionalFormatting sqref="C55">
    <cfRule type="expression" dxfId="80" priority="28">
      <formula>$A$55="nvt"</formula>
    </cfRule>
  </conditionalFormatting>
  <conditionalFormatting sqref="C33">
    <cfRule type="expression" dxfId="79" priority="27">
      <formula>$A$33="nvt"</formula>
    </cfRule>
  </conditionalFormatting>
  <conditionalFormatting sqref="B77">
    <cfRule type="expression" dxfId="78" priority="26">
      <formula>$A$77="nvt"</formula>
    </cfRule>
  </conditionalFormatting>
  <conditionalFormatting sqref="C77">
    <cfRule type="expression" dxfId="77" priority="25">
      <formula>$A$77="nvt"</formula>
    </cfRule>
  </conditionalFormatting>
  <conditionalFormatting sqref="B99">
    <cfRule type="expression" dxfId="76" priority="24">
      <formula>$A$99="nvt"</formula>
    </cfRule>
  </conditionalFormatting>
  <conditionalFormatting sqref="C99">
    <cfRule type="expression" dxfId="75" priority="23">
      <formula>$A$99="nvt"</formula>
    </cfRule>
  </conditionalFormatting>
  <conditionalFormatting sqref="B116">
    <cfRule type="expression" dxfId="74" priority="22">
      <formula>$A$116="nvt"</formula>
    </cfRule>
  </conditionalFormatting>
  <conditionalFormatting sqref="C116">
    <cfRule type="expression" dxfId="73" priority="21">
      <formula>$A$116="nvt"</formula>
    </cfRule>
  </conditionalFormatting>
  <conditionalFormatting sqref="B132">
    <cfRule type="expression" dxfId="72" priority="20">
      <formula>$A$132="nvt"</formula>
    </cfRule>
  </conditionalFormatting>
  <conditionalFormatting sqref="C132">
    <cfRule type="expression" dxfId="71" priority="19">
      <formula>$A$132="nvt"</formula>
    </cfRule>
  </conditionalFormatting>
  <conditionalFormatting sqref="B156">
    <cfRule type="expression" dxfId="70" priority="18">
      <formula>$A$156="nvt"</formula>
    </cfRule>
  </conditionalFormatting>
  <conditionalFormatting sqref="C156">
    <cfRule type="expression" dxfId="69" priority="17">
      <formula>$A$156="nvt"</formula>
    </cfRule>
  </conditionalFormatting>
  <conditionalFormatting sqref="B171">
    <cfRule type="expression" dxfId="68" priority="16">
      <formula>$A$171="nvt"</formula>
    </cfRule>
  </conditionalFormatting>
  <conditionalFormatting sqref="C171">
    <cfRule type="expression" dxfId="67" priority="15">
      <formula>$A$171="nvt"</formula>
    </cfRule>
  </conditionalFormatting>
  <conditionalFormatting sqref="B188">
    <cfRule type="expression" dxfId="66" priority="14">
      <formula>$A$188="nvt"</formula>
    </cfRule>
  </conditionalFormatting>
  <conditionalFormatting sqref="C188">
    <cfRule type="expression" dxfId="65" priority="13">
      <formula>$A$188="nvt"</formula>
    </cfRule>
  </conditionalFormatting>
  <conditionalFormatting sqref="B211">
    <cfRule type="expression" dxfId="64" priority="12">
      <formula>$A$211="nvt"</formula>
    </cfRule>
  </conditionalFormatting>
  <conditionalFormatting sqref="C211">
    <cfRule type="expression" dxfId="63" priority="11">
      <formula>$A$211="nvt"</formula>
    </cfRule>
  </conditionalFormatting>
  <conditionalFormatting sqref="D171">
    <cfRule type="expression" dxfId="62" priority="10">
      <formula>$A$171="nvt"</formula>
    </cfRule>
  </conditionalFormatting>
  <conditionalFormatting sqref="A12:I272">
    <cfRule type="expression" dxfId="61" priority="1" stopIfTrue="1">
      <formula>$A$16=0</formula>
    </cfRule>
  </conditionalFormatting>
  <conditionalFormatting sqref="B29:C29">
    <cfRule type="expression" dxfId="60" priority="42">
      <formula>LEFT($C$29,3)="Let"</formula>
    </cfRule>
  </conditionalFormatting>
  <conditionalFormatting sqref="C272">
    <cfRule type="cellIs" dxfId="59" priority="9" operator="notEqual">
      <formula>"JA"</formula>
    </cfRule>
  </conditionalFormatting>
  <conditionalFormatting sqref="B119:H129">
    <cfRule type="expression" dxfId="58" priority="8">
      <formula>$A$116="nvt"</formula>
    </cfRule>
  </conditionalFormatting>
  <conditionalFormatting sqref="E171">
    <cfRule type="expression" dxfId="57" priority="7">
      <formula>$A$171="nvt"</formula>
    </cfRule>
  </conditionalFormatting>
  <conditionalFormatting sqref="D245">
    <cfRule type="expression" dxfId="56" priority="6">
      <formula>C249&lt;&gt;"JA"</formula>
    </cfRule>
  </conditionalFormatting>
  <conditionalFormatting sqref="I136:I153">
    <cfRule type="expression" dxfId="55" priority="5">
      <formula>$A$132="nvt"</formula>
    </cfRule>
  </conditionalFormatting>
  <conditionalFormatting sqref="I135">
    <cfRule type="expression" dxfId="54" priority="4">
      <formula>$A$132="nvt"</formula>
    </cfRule>
  </conditionalFormatting>
  <conditionalFormatting sqref="I119">
    <cfRule type="expression" dxfId="53" priority="3">
      <formula>$A$116="nvt"</formula>
    </cfRule>
  </conditionalFormatting>
  <conditionalFormatting sqref="I120:I129">
    <cfRule type="expression" dxfId="52" priority="2">
      <formula>$A$116="nvt"</formula>
    </cfRule>
  </conditionalFormatting>
  <dataValidations count="5">
    <dataValidation type="list" allowBlank="1" showInputMessage="1" showErrorMessage="1" sqref="C155" xr:uid="{21C3D380-ADB5-4D65-BAA6-4585EC3C0A59}">
      <formula1>#REF!</formula1>
    </dataValidation>
    <dataValidation type="list" allowBlank="1" showInputMessage="1" showErrorMessage="1" sqref="C258:C267" xr:uid="{27998EFF-163D-4088-91B8-F5A1FB08904A}">
      <formula1>K_Staatssteunartikel</formula1>
    </dataValidation>
    <dataValidation type="list" allowBlank="1" showInputMessage="1" showErrorMessage="1" sqref="C7" xr:uid="{6AF118C9-7DF6-4C06-9DD5-03C948C262CF}">
      <formula1>K_Omvang</formula1>
    </dataValidation>
    <dataValidation type="list" allowBlank="1" showInputMessage="1" showErrorMessage="1" sqref="C6" xr:uid="{0ADBDA58-E96C-4186-86D5-75C84F5D9BEF}">
      <formula1>K_Type</formula1>
    </dataValidation>
    <dataValidation type="list" allowBlank="1" showInputMessage="1" showErrorMessage="1" sqref="B81:B95 B37:B51 B136:B152 B120:B128 B59:B73 B160:B167 B192:B207 B215:B229" xr:uid="{9E8E3003-E4A4-4A44-900F-6B1CFABA9BF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81AD-EEA3-495B-B188-D192A5DDEC1B}">
  <sheetPr codeName="Sheet25">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142</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51" priority="41">
      <formula>$A$33="nvt"</formula>
    </cfRule>
  </conditionalFormatting>
  <conditionalFormatting sqref="B58:F74">
    <cfRule type="expression" dxfId="50" priority="40">
      <formula>$A$55="nvt"</formula>
    </cfRule>
  </conditionalFormatting>
  <conditionalFormatting sqref="B80:F96">
    <cfRule type="expression" dxfId="49" priority="39">
      <formula>$A$77="nvt"</formula>
    </cfRule>
  </conditionalFormatting>
  <conditionalFormatting sqref="B102:C113">
    <cfRule type="expression" dxfId="48" priority="38">
      <formula>$A$99="nvt"</formula>
    </cfRule>
  </conditionalFormatting>
  <conditionalFormatting sqref="B135:H153">
    <cfRule type="expression" dxfId="47" priority="37">
      <formula>$A$132="nvt"</formula>
    </cfRule>
  </conditionalFormatting>
  <conditionalFormatting sqref="B159:I168">
    <cfRule type="expression" dxfId="46" priority="36">
      <formula>$A$156="nvt"</formula>
    </cfRule>
  </conditionalFormatting>
  <conditionalFormatting sqref="B174:C185">
    <cfRule type="expression" dxfId="45" priority="35">
      <formula>$A$171="nvt"</formula>
    </cfRule>
  </conditionalFormatting>
  <conditionalFormatting sqref="B191:E208">
    <cfRule type="expression" dxfId="44" priority="34">
      <formula>$A$188="nvt"</formula>
    </cfRule>
  </conditionalFormatting>
  <conditionalFormatting sqref="B214:F230">
    <cfRule type="expression" dxfId="43" priority="33">
      <formula>$A$211="nvt"</formula>
    </cfRule>
  </conditionalFormatting>
  <conditionalFormatting sqref="B17:D26">
    <cfRule type="expression" dxfId="42" priority="32">
      <formula>$A17=0</formula>
    </cfRule>
  </conditionalFormatting>
  <conditionalFormatting sqref="C249">
    <cfRule type="cellIs" dxfId="41" priority="31" operator="notEqual">
      <formula>"JA"</formula>
    </cfRule>
  </conditionalFormatting>
  <conditionalFormatting sqref="B33">
    <cfRule type="expression" dxfId="40" priority="30">
      <formula>$A$33="nvt"</formula>
    </cfRule>
  </conditionalFormatting>
  <conditionalFormatting sqref="B55">
    <cfRule type="expression" dxfId="39" priority="29">
      <formula>$A$55="nvt"</formula>
    </cfRule>
  </conditionalFormatting>
  <conditionalFormatting sqref="C55">
    <cfRule type="expression" dxfId="38" priority="28">
      <formula>$A$55="nvt"</formula>
    </cfRule>
  </conditionalFormatting>
  <conditionalFormatting sqref="C33">
    <cfRule type="expression" dxfId="37" priority="27">
      <formula>$A$33="nvt"</formula>
    </cfRule>
  </conditionalFormatting>
  <conditionalFormatting sqref="B77">
    <cfRule type="expression" dxfId="36" priority="26">
      <formula>$A$77="nvt"</formula>
    </cfRule>
  </conditionalFormatting>
  <conditionalFormatting sqref="C77">
    <cfRule type="expression" dxfId="35" priority="25">
      <formula>$A$77="nvt"</formula>
    </cfRule>
  </conditionalFormatting>
  <conditionalFormatting sqref="B99">
    <cfRule type="expression" dxfId="34" priority="24">
      <formula>$A$99="nvt"</formula>
    </cfRule>
  </conditionalFormatting>
  <conditionalFormatting sqref="C99">
    <cfRule type="expression" dxfId="33" priority="23">
      <formula>$A$99="nvt"</formula>
    </cfRule>
  </conditionalFormatting>
  <conditionalFormatting sqref="B116">
    <cfRule type="expression" dxfId="32" priority="22">
      <formula>$A$116="nvt"</formula>
    </cfRule>
  </conditionalFormatting>
  <conditionalFormatting sqref="C116">
    <cfRule type="expression" dxfId="31" priority="21">
      <formula>$A$116="nvt"</formula>
    </cfRule>
  </conditionalFormatting>
  <conditionalFormatting sqref="B132">
    <cfRule type="expression" dxfId="30" priority="20">
      <formula>$A$132="nvt"</formula>
    </cfRule>
  </conditionalFormatting>
  <conditionalFormatting sqref="C132">
    <cfRule type="expression" dxfId="29" priority="19">
      <formula>$A$132="nvt"</formula>
    </cfRule>
  </conditionalFormatting>
  <conditionalFormatting sqref="B156">
    <cfRule type="expression" dxfId="28" priority="18">
      <formula>$A$156="nvt"</formula>
    </cfRule>
  </conditionalFormatting>
  <conditionalFormatting sqref="C156">
    <cfRule type="expression" dxfId="27" priority="17">
      <formula>$A$156="nvt"</formula>
    </cfRule>
  </conditionalFormatting>
  <conditionalFormatting sqref="B171">
    <cfRule type="expression" dxfId="26" priority="16">
      <formula>$A$171="nvt"</formula>
    </cfRule>
  </conditionalFormatting>
  <conditionalFormatting sqref="C171">
    <cfRule type="expression" dxfId="25" priority="15">
      <formula>$A$171="nvt"</formula>
    </cfRule>
  </conditionalFormatting>
  <conditionalFormatting sqref="B188">
    <cfRule type="expression" dxfId="24" priority="14">
      <formula>$A$188="nvt"</formula>
    </cfRule>
  </conditionalFormatting>
  <conditionalFormatting sqref="C188">
    <cfRule type="expression" dxfId="23" priority="13">
      <formula>$A$188="nvt"</formula>
    </cfRule>
  </conditionalFormatting>
  <conditionalFormatting sqref="B211">
    <cfRule type="expression" dxfId="22" priority="12">
      <formula>$A$211="nvt"</formula>
    </cfRule>
  </conditionalFormatting>
  <conditionalFormatting sqref="C211">
    <cfRule type="expression" dxfId="21" priority="11">
      <formula>$A$211="nvt"</formula>
    </cfRule>
  </conditionalFormatting>
  <conditionalFormatting sqref="D171">
    <cfRule type="expression" dxfId="20" priority="10">
      <formula>$A$171="nvt"</formula>
    </cfRule>
  </conditionalFormatting>
  <conditionalFormatting sqref="A12:I272">
    <cfRule type="expression" dxfId="19" priority="1" stopIfTrue="1">
      <formula>$A$16=0</formula>
    </cfRule>
  </conditionalFormatting>
  <conditionalFormatting sqref="B29:C29">
    <cfRule type="expression" dxfId="18" priority="42">
      <formula>LEFT($C$29,3)="Let"</formula>
    </cfRule>
  </conditionalFormatting>
  <conditionalFormatting sqref="C272">
    <cfRule type="cellIs" dxfId="17" priority="9" operator="notEqual">
      <formula>"JA"</formula>
    </cfRule>
  </conditionalFormatting>
  <conditionalFormatting sqref="B119:H129">
    <cfRule type="expression" dxfId="16" priority="8">
      <formula>$A$116="nvt"</formula>
    </cfRule>
  </conditionalFormatting>
  <conditionalFormatting sqref="E171">
    <cfRule type="expression" dxfId="15" priority="7">
      <formula>$A$171="nvt"</formula>
    </cfRule>
  </conditionalFormatting>
  <conditionalFormatting sqref="D245">
    <cfRule type="expression" dxfId="14" priority="6">
      <formula>C249&lt;&gt;"JA"</formula>
    </cfRule>
  </conditionalFormatting>
  <conditionalFormatting sqref="I136:I153">
    <cfRule type="expression" dxfId="13" priority="5">
      <formula>$A$132="nvt"</formula>
    </cfRule>
  </conditionalFormatting>
  <conditionalFormatting sqref="I135">
    <cfRule type="expression" dxfId="12" priority="4">
      <formula>$A$132="nvt"</formula>
    </cfRule>
  </conditionalFormatting>
  <conditionalFormatting sqref="I119">
    <cfRule type="expression" dxfId="11" priority="3">
      <formula>$A$116="nvt"</formula>
    </cfRule>
  </conditionalFormatting>
  <conditionalFormatting sqref="I120:I129">
    <cfRule type="expression" dxfId="10" priority="2">
      <formula>$A$116="nvt"</formula>
    </cfRule>
  </conditionalFormatting>
  <dataValidations count="5">
    <dataValidation type="list" allowBlank="1" showInputMessage="1" showErrorMessage="1" sqref="B81:B95 B37:B51 B136:B152 B120:B128 B59:B73 B160:B167 B192:B207 B215:B229" xr:uid="{89B4FCAA-5AB6-426B-822A-A0B6B897C211}">
      <formula1>K_Werkpakket</formula1>
    </dataValidation>
    <dataValidation type="list" allowBlank="1" showInputMessage="1" showErrorMessage="1" sqref="C6" xr:uid="{0BE97C6D-01DB-43A4-93B2-AFAA496743E6}">
      <formula1>K_Type</formula1>
    </dataValidation>
    <dataValidation type="list" allowBlank="1" showInputMessage="1" showErrorMessage="1" sqref="C7" xr:uid="{0E2E3E71-4C9E-4061-976D-10CB8E501E67}">
      <formula1>K_Omvang</formula1>
    </dataValidation>
    <dataValidation type="list" allowBlank="1" showInputMessage="1" showErrorMessage="1" sqref="C258:C267" xr:uid="{B3C407B0-9DE1-4F33-A2A5-6198B374AE86}">
      <formula1>K_Staatssteunartikel</formula1>
    </dataValidation>
    <dataValidation type="list" allowBlank="1" showInputMessage="1" showErrorMessage="1" sqref="C155" xr:uid="{367538C3-99F3-4E87-82FF-48490B3A3D9D}">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codeName="Sheet26">
    <tabColor rgb="FF002060"/>
  </sheetPr>
  <dimension ref="A1:V20"/>
  <sheetViews>
    <sheetView showGridLines="0" topLeftCell="P1" workbookViewId="0">
      <selection activeCell="V2" sqref="V2"/>
    </sheetView>
  </sheetViews>
  <sheetFormatPr defaultColWidth="8.7109375" defaultRowHeight="15" x14ac:dyDescent="0.25"/>
  <cols>
    <col min="1" max="1" width="49.28515625" bestFit="1" customWidth="1"/>
    <col min="2" max="2" width="5.7109375" customWidth="1"/>
    <col min="3" max="3" width="20.7109375" customWidth="1"/>
    <col min="4" max="4" width="6.42578125" customWidth="1"/>
    <col min="5" max="5" width="28.42578125" bestFit="1" customWidth="1"/>
    <col min="7" max="7" width="46.28515625" bestFit="1" customWidth="1"/>
    <col min="8" max="8" width="52.140625" customWidth="1"/>
    <col min="9" max="10" width="7.42578125" customWidth="1"/>
    <col min="11" max="11" width="23.7109375" customWidth="1"/>
    <col min="12" max="12" width="24.42578125" customWidth="1"/>
    <col min="13" max="13" width="25.42578125" customWidth="1"/>
    <col min="14" max="14" width="21.42578125" customWidth="1"/>
    <col min="15" max="15" width="23.7109375" bestFit="1" customWidth="1"/>
    <col min="16" max="16" width="27.140625" customWidth="1"/>
    <col min="18" max="18" width="88.140625" bestFit="1" customWidth="1"/>
    <col min="19" max="19" width="46" customWidth="1"/>
    <col min="20" max="20" width="8.28515625" bestFit="1" customWidth="1"/>
    <col min="21" max="21" width="16.42578125" customWidth="1"/>
    <col min="22" max="22" width="30.42578125" bestFit="1" customWidth="1"/>
  </cols>
  <sheetData>
    <row r="1" spans="1:22" x14ac:dyDescent="0.25">
      <c r="A1" t="s">
        <v>143</v>
      </c>
      <c r="C1" t="s">
        <v>144</v>
      </c>
      <c r="E1" t="s">
        <v>145</v>
      </c>
      <c r="G1" t="s">
        <v>89</v>
      </c>
      <c r="H1" t="s">
        <v>3</v>
      </c>
      <c r="I1" t="s">
        <v>146</v>
      </c>
      <c r="K1" t="s">
        <v>147</v>
      </c>
      <c r="L1" t="s">
        <v>148</v>
      </c>
      <c r="M1" t="s">
        <v>149</v>
      </c>
      <c r="N1" t="s">
        <v>150</v>
      </c>
      <c r="O1" t="s">
        <v>151</v>
      </c>
      <c r="P1" t="s">
        <v>152</v>
      </c>
      <c r="R1" t="s">
        <v>153</v>
      </c>
      <c r="S1" t="s">
        <v>154</v>
      </c>
      <c r="T1" t="s">
        <v>155</v>
      </c>
      <c r="V1" t="s">
        <v>156</v>
      </c>
    </row>
    <row r="2" spans="1:22" ht="15.75" x14ac:dyDescent="0.3">
      <c r="A2" t="s">
        <v>85</v>
      </c>
      <c r="C2" t="s">
        <v>157</v>
      </c>
      <c r="E2" t="s">
        <v>158</v>
      </c>
      <c r="G2" t="s">
        <v>5</v>
      </c>
      <c r="H2" t="s">
        <v>159</v>
      </c>
      <c r="I2">
        <v>1</v>
      </c>
      <c r="K2" s="182" t="str">
        <f>Alle_Kostensoorten[[#This Row],[Kostensoorten]]</f>
        <v>Uurtarief € 55</v>
      </c>
      <c r="L2" s="182" t="str">
        <f>Alle_Kostensoorten[[#This Row],[Kostensoorten]]</f>
        <v>Uurtarief € 55</v>
      </c>
      <c r="M2" s="1"/>
      <c r="N2" s="1"/>
      <c r="O2" s="1"/>
      <c r="P2" s="1"/>
      <c r="R2" t="s">
        <v>80</v>
      </c>
      <c r="S2" s="183"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Alle partners begroten de kostensoorten onder loonkosten en/of overige kosten als aparte kostensoorten'.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32" t="s">
        <v>147</v>
      </c>
      <c r="V2" s="185" t="str">
        <f>IF(AND(Projectinformatie!B10="",Projectinformatie!C10="")," ",CONCATENATE(Projectinformatie!B10," - ",Projectinformatie!C10))</f>
        <v xml:space="preserve"> </v>
      </c>
    </row>
    <row r="3" spans="1:22" ht="15.75" x14ac:dyDescent="0.3">
      <c r="A3" t="s">
        <v>160</v>
      </c>
      <c r="C3" t="s">
        <v>161</v>
      </c>
      <c r="E3" t="s">
        <v>162</v>
      </c>
      <c r="G3" t="s">
        <v>7</v>
      </c>
      <c r="H3" t="s">
        <v>159</v>
      </c>
      <c r="I3">
        <v>2</v>
      </c>
      <c r="K3" s="182" t="str">
        <f>Alle_Kostensoorten[[#This Row],[Kostensoorten]]</f>
        <v>Maandbedrag € 7.800</v>
      </c>
      <c r="L3" s="182" t="str">
        <f>Alle_Kostensoorten[[#This Row],[Kostensoorten]]</f>
        <v>Maandbedrag € 7.800</v>
      </c>
      <c r="M3" s="1"/>
      <c r="N3" s="1"/>
      <c r="O3" s="1"/>
      <c r="P3" s="1"/>
      <c r="R3" t="s">
        <v>163</v>
      </c>
      <c r="S3" s="183"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Alle partners begroten de loonkosten als forfait van 23% over de overige directe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32" t="s">
        <v>149</v>
      </c>
      <c r="V3" s="185" t="str">
        <f>IF(AND(Projectinformatie!B11="",Projectinformatie!C11="")," ",CONCATENATE(Projectinformatie!B11," - ",Projectinformatie!C11))</f>
        <v xml:space="preserve"> </v>
      </c>
    </row>
    <row r="4" spans="1:22" ht="15.75" x14ac:dyDescent="0.3">
      <c r="A4" t="s">
        <v>164</v>
      </c>
      <c r="C4" t="s">
        <v>87</v>
      </c>
      <c r="E4" t="s">
        <v>165</v>
      </c>
      <c r="G4" t="s">
        <v>9</v>
      </c>
      <c r="H4" t="s">
        <v>166</v>
      </c>
      <c r="I4">
        <v>3</v>
      </c>
      <c r="K4" s="1"/>
      <c r="L4" s="182" t="str">
        <f>Alle_Kostensoorten[[#This Row],[Kostensoorten]]</f>
        <v>IKS voor kennisinstellingen</v>
      </c>
      <c r="M4" s="1"/>
      <c r="N4" s="1"/>
      <c r="O4" s="1"/>
      <c r="P4" s="182" t="str">
        <f>Alle_Kostensoorten[[#This Row],[Kostensoorten]]</f>
        <v>IKS voor kennisinstellingen</v>
      </c>
      <c r="R4" t="s">
        <v>167</v>
      </c>
      <c r="S4" s="183"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Alle partners begroten alle projectkosten via een all-in uurtarief of maandbedrag'.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32" t="s">
        <v>151</v>
      </c>
      <c r="V4" s="185" t="str">
        <f>IF(AND(Projectinformatie!B12="",Projectinformatie!C12="")," ",CONCATENATE(Projectinformatie!B12," - ",Projectinformatie!C12))</f>
        <v xml:space="preserve"> </v>
      </c>
    </row>
    <row r="5" spans="1:22" x14ac:dyDescent="0.25">
      <c r="A5" t="s">
        <v>168</v>
      </c>
      <c r="C5" t="s">
        <v>169</v>
      </c>
      <c r="E5" t="s">
        <v>170</v>
      </c>
      <c r="G5" t="s">
        <v>11</v>
      </c>
      <c r="H5" t="s">
        <v>171</v>
      </c>
      <c r="I5">
        <v>4</v>
      </c>
      <c r="M5" s="184" t="str">
        <f>Alle_Kostensoorten[[#This Row],[Kostensoorten]]</f>
        <v>Forfait 23% over overige directe kosten</v>
      </c>
      <c r="N5" s="184" t="str">
        <f>Alle_Kostensoorten[[#This Row],[Kostensoorten]]</f>
        <v>Forfait 23% over overige directe kosten</v>
      </c>
      <c r="V5" s="185" t="str">
        <f>IF(AND(Projectinformatie!B13="",Projectinformatie!C13="")," ",CONCATENATE(Projectinformatie!B13," - ",Projectinformatie!C13))</f>
        <v xml:space="preserve"> </v>
      </c>
    </row>
    <row r="6" spans="1:22" x14ac:dyDescent="0.25">
      <c r="A6" t="s">
        <v>172</v>
      </c>
      <c r="C6" t="s">
        <v>173</v>
      </c>
      <c r="G6" t="s">
        <v>14</v>
      </c>
      <c r="H6" t="s">
        <v>174</v>
      </c>
      <c r="I6">
        <v>5</v>
      </c>
      <c r="K6" s="184" t="str">
        <f>Alle_Kostensoorten[[#This Row],[Kostensoorten]]</f>
        <v>Afschrijvingskosten</v>
      </c>
      <c r="L6" s="184" t="str">
        <f>Alle_Kostensoorten[[#This Row],[Kostensoorten]]</f>
        <v>Afschrijvingskosten</v>
      </c>
      <c r="M6" s="184" t="str">
        <f>Alle_Kostensoorten[[#This Row],[Kostensoorten]]</f>
        <v>Afschrijvingskosten</v>
      </c>
      <c r="N6" s="184" t="str">
        <f>Alle_Kostensoorten[[#This Row],[Kostensoorten]]</f>
        <v>Afschrijvingskosten</v>
      </c>
      <c r="V6" s="185" t="str">
        <f>IF(AND(Projectinformatie!B14="",Projectinformatie!C14="")," ",CONCATENATE(Projectinformatie!B14," - ",Projectinformatie!C14))</f>
        <v xml:space="preserve"> </v>
      </c>
    </row>
    <row r="7" spans="1:22" x14ac:dyDescent="0.25">
      <c r="A7" t="s">
        <v>175</v>
      </c>
      <c r="G7" t="s">
        <v>16</v>
      </c>
      <c r="H7" t="s">
        <v>174</v>
      </c>
      <c r="I7">
        <v>6</v>
      </c>
      <c r="K7" s="184" t="str">
        <f>Alle_Kostensoorten[[#This Row],[Kostensoorten]]</f>
        <v>Bijdragen in natura</v>
      </c>
      <c r="L7" s="184" t="str">
        <f>Alle_Kostensoorten[[#This Row],[Kostensoorten]]</f>
        <v>Bijdragen in natura</v>
      </c>
      <c r="M7" s="184" t="str">
        <f>Alle_Kostensoorten[[#This Row],[Kostensoorten]]</f>
        <v>Bijdragen in natura</v>
      </c>
      <c r="N7" s="184" t="str">
        <f>Alle_Kostensoorten[[#This Row],[Kostensoorten]]</f>
        <v>Bijdragen in natura</v>
      </c>
      <c r="V7" s="185" t="str">
        <f>IF(AND(Projectinformatie!B15="",Projectinformatie!C15="")," ",CONCATENATE(Projectinformatie!B15," - ",Projectinformatie!C15))</f>
        <v xml:space="preserve"> </v>
      </c>
    </row>
    <row r="8" spans="1:22" x14ac:dyDescent="0.25">
      <c r="A8" t="s">
        <v>176</v>
      </c>
      <c r="G8" t="s">
        <v>18</v>
      </c>
      <c r="H8" t="s">
        <v>174</v>
      </c>
      <c r="I8">
        <v>7</v>
      </c>
      <c r="K8" s="184" t="str">
        <f>Alle_Kostensoorten[[#This Row],[Kostensoorten]]</f>
        <v>Overige kosten derden</v>
      </c>
      <c r="L8" s="184" t="str">
        <f>Alle_Kostensoorten[[#This Row],[Kostensoorten]]</f>
        <v>Overige kosten derden</v>
      </c>
      <c r="M8" s="184" t="str">
        <f>Alle_Kostensoorten[[#This Row],[Kostensoorten]]</f>
        <v>Overige kosten derden</v>
      </c>
      <c r="N8" s="184" t="str">
        <f>Alle_Kostensoorten[[#This Row],[Kostensoorten]]</f>
        <v>Overige kosten derden</v>
      </c>
      <c r="V8" s="185" t="str">
        <f>IF(AND(Projectinformatie!B16="",Projectinformatie!C16="")," ",CONCATENATE(Projectinformatie!B16," - ",Projectinformatie!C16))</f>
        <v xml:space="preserve"> </v>
      </c>
    </row>
    <row r="9" spans="1:22" x14ac:dyDescent="0.25">
      <c r="A9" t="s">
        <v>177</v>
      </c>
      <c r="G9" t="s">
        <v>20</v>
      </c>
      <c r="H9" t="s">
        <v>178</v>
      </c>
      <c r="I9">
        <v>8</v>
      </c>
      <c r="K9" s="184" t="str">
        <f>Alle_Kostensoorten[[#This Row],[Kostensoorten]]</f>
        <v>Forfait kleine uitgaven &lt; € 250 (1% Overige kosten derden)</v>
      </c>
      <c r="L9" s="184" t="str">
        <f>Alle_Kostensoorten[[#This Row],[Kostensoorten]]</f>
        <v>Forfait kleine uitgaven &lt; € 250 (1% Overige kosten derden)</v>
      </c>
      <c r="M9" s="184" t="str">
        <f>Alle_Kostensoorten[[#This Row],[Kostensoorten]]</f>
        <v>Forfait kleine uitgaven &lt; € 250 (1% Overige kosten derden)</v>
      </c>
      <c r="N9" s="184" t="str">
        <f>Alle_Kostensoorten[[#This Row],[Kostensoorten]]</f>
        <v>Forfait kleine uitgaven &lt; € 250 (1% Overige kosten derden)</v>
      </c>
      <c r="V9" s="185" t="str">
        <f>IF(AND(Projectinformatie!B17="",Projectinformatie!C17="")," ",CONCATENATE(Projectinformatie!B17," - ",Projectinformatie!C17))</f>
        <v xml:space="preserve"> </v>
      </c>
    </row>
    <row r="10" spans="1:22" x14ac:dyDescent="0.25">
      <c r="A10" t="s">
        <v>179</v>
      </c>
      <c r="G10" t="s">
        <v>23</v>
      </c>
      <c r="H10" t="s">
        <v>159</v>
      </c>
      <c r="I10">
        <v>9</v>
      </c>
      <c r="O10" s="184" t="str">
        <f>Alle_Kostensoorten[[#This Row],[Kostensoorten]]</f>
        <v>Uurtarief € 67</v>
      </c>
      <c r="P10" s="184" t="str">
        <f>Alle_Kostensoorten[[#This Row],[Kostensoorten]]</f>
        <v>Uurtarief € 67</v>
      </c>
      <c r="V10" s="185" t="str">
        <f>IF(AND(Projectinformatie!B18="",Projectinformatie!C18="")," ",CONCATENATE(Projectinformatie!B18," - ",Projectinformatie!C18))</f>
        <v xml:space="preserve"> </v>
      </c>
    </row>
    <row r="11" spans="1:22" x14ac:dyDescent="0.25">
      <c r="A11" t="s">
        <v>180</v>
      </c>
      <c r="G11" t="s">
        <v>25</v>
      </c>
      <c r="H11" t="s">
        <v>159</v>
      </c>
      <c r="I11">
        <v>10</v>
      </c>
      <c r="O11" s="184" t="str">
        <f>Alle_Kostensoorten[[#This Row],[Kostensoorten]]</f>
        <v>Maandbedrag € 9.600</v>
      </c>
      <c r="P11" s="184" t="str">
        <f>Alle_Kostensoorten[[#This Row],[Kostensoorten]]</f>
        <v>Maandbedrag € 9.600</v>
      </c>
      <c r="V11" s="185" t="str">
        <f>IF(AND(Projectinformatie!B19="",Projectinformatie!C19="")," ",CONCATENATE(Projectinformatie!B19," - ",Projectinformatie!C19))</f>
        <v xml:space="preserve"> </v>
      </c>
    </row>
    <row r="12" spans="1:22" x14ac:dyDescent="0.25">
      <c r="A12" t="s">
        <v>181</v>
      </c>
      <c r="G12" t="s">
        <v>182</v>
      </c>
      <c r="H12" t="s">
        <v>183</v>
      </c>
      <c r="I12">
        <v>11</v>
      </c>
    </row>
    <row r="13" spans="1:22" x14ac:dyDescent="0.25">
      <c r="A13" t="s">
        <v>184</v>
      </c>
    </row>
    <row r="14" spans="1:22" x14ac:dyDescent="0.25">
      <c r="A14" t="s">
        <v>185</v>
      </c>
    </row>
    <row r="15" spans="1:22" x14ac:dyDescent="0.25">
      <c r="A15" t="s">
        <v>186</v>
      </c>
    </row>
    <row r="16" spans="1:22" x14ac:dyDescent="0.25">
      <c r="A16" t="s">
        <v>187</v>
      </c>
    </row>
    <row r="17" spans="1:1" x14ac:dyDescent="0.25">
      <c r="A17" t="s">
        <v>188</v>
      </c>
    </row>
    <row r="18" spans="1:1" x14ac:dyDescent="0.25">
      <c r="A18" t="s">
        <v>189</v>
      </c>
    </row>
    <row r="19" spans="1:1" x14ac:dyDescent="0.25">
      <c r="A19" s="181" t="s">
        <v>190</v>
      </c>
    </row>
    <row r="20" spans="1:1" x14ac:dyDescent="0.25">
      <c r="A20" t="s">
        <v>191</v>
      </c>
    </row>
  </sheetData>
  <sheetProtection sheet="1" objects="1" scenarios="1"/>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codeName="Sheet3">
    <tabColor rgb="FF0070C0"/>
    <pageSetUpPr fitToPage="1"/>
  </sheetPr>
  <dimension ref="B2:W55"/>
  <sheetViews>
    <sheetView showGridLines="0" workbookViewId="0">
      <selection activeCell="J38" sqref="J38"/>
    </sheetView>
  </sheetViews>
  <sheetFormatPr defaultColWidth="9.140625" defaultRowHeight="15" x14ac:dyDescent="0.25"/>
  <cols>
    <col min="1" max="1" width="2.42578125" customWidth="1"/>
    <col min="2" max="2" width="36.42578125" customWidth="1"/>
    <col min="3" max="3" width="18.7109375" customWidth="1"/>
    <col min="4" max="4" width="17.7109375" customWidth="1"/>
    <col min="5" max="18" width="18.140625" customWidth="1"/>
    <col min="19" max="23" width="17.28515625" bestFit="1" customWidth="1"/>
  </cols>
  <sheetData>
    <row r="2" spans="2:23" ht="21.75" thickBot="1" x14ac:dyDescent="0.4">
      <c r="B2" s="55" t="s">
        <v>57</v>
      </c>
      <c r="C2" s="3"/>
      <c r="D2" s="254" t="s">
        <v>28</v>
      </c>
      <c r="E2" s="254"/>
      <c r="F2" s="254"/>
      <c r="G2" s="254"/>
      <c r="H2" s="254"/>
    </row>
    <row r="3" spans="2:23" ht="15.75" thickTop="1" x14ac:dyDescent="0.25"/>
    <row r="4" spans="2:23" ht="16.5" thickBot="1" x14ac:dyDescent="0.35">
      <c r="B4" s="56"/>
      <c r="C4" s="56" t="s">
        <v>58</v>
      </c>
      <c r="D4" s="51" t="s">
        <v>30</v>
      </c>
      <c r="E4" s="51" t="s">
        <v>31</v>
      </c>
      <c r="F4" s="51" t="s">
        <v>32</v>
      </c>
      <c r="G4" s="51" t="s">
        <v>33</v>
      </c>
      <c r="H4" s="51" t="s">
        <v>34</v>
      </c>
      <c r="I4" s="51" t="s">
        <v>35</v>
      </c>
      <c r="J4" s="51" t="s">
        <v>36</v>
      </c>
      <c r="K4" s="51" t="s">
        <v>37</v>
      </c>
      <c r="L4" s="51" t="s">
        <v>38</v>
      </c>
      <c r="M4" s="51" t="s">
        <v>39</v>
      </c>
      <c r="N4" s="51" t="s">
        <v>40</v>
      </c>
      <c r="O4" s="51" t="s">
        <v>41</v>
      </c>
      <c r="P4" s="51" t="s">
        <v>42</v>
      </c>
      <c r="Q4" s="51" t="s">
        <v>43</v>
      </c>
      <c r="R4" s="51" t="s">
        <v>44</v>
      </c>
      <c r="S4" s="51" t="s">
        <v>45</v>
      </c>
      <c r="T4" s="51" t="s">
        <v>46</v>
      </c>
      <c r="U4" s="51" t="s">
        <v>47</v>
      </c>
      <c r="V4" s="51" t="s">
        <v>48</v>
      </c>
      <c r="W4" s="51" t="s">
        <v>49</v>
      </c>
    </row>
    <row r="5" spans="2:23" ht="17.25" thickTop="1" thickBot="1" x14ac:dyDescent="0.35">
      <c r="B5" s="56" t="s">
        <v>59</v>
      </c>
      <c r="C5" s="56"/>
      <c r="D5" s="180" t="str">
        <f>IFERROR(IF(Penvoerder!$C$2="","",Penvoerder!$C$2),"")</f>
        <v/>
      </c>
      <c r="E5" s="180" t="str">
        <f>IFERROR(IF('PP2'!$C$2="","",'PP2'!$C$2),"")</f>
        <v/>
      </c>
      <c r="F5" s="180" t="str">
        <f>IFERROR(IF('PP3'!$C$2="","",'PP3'!$C$2),"")</f>
        <v/>
      </c>
      <c r="G5" s="180" t="str">
        <f>IFERROR(IF('PP4'!$C$2="","",'PP4'!$C$2),"")</f>
        <v/>
      </c>
      <c r="H5" s="180" t="str">
        <f>IFERROR(IF('PP5'!$C$2="","",'PP5'!$C$2),"")</f>
        <v/>
      </c>
      <c r="I5" s="180" t="str">
        <f>IFERROR(IF('PP6'!$C$2="","",'PP6'!$C$2),"")</f>
        <v/>
      </c>
      <c r="J5" s="180" t="str">
        <f>IFERROR(IF('PP7'!$C$2="","",'PP7'!$C$2),"")</f>
        <v/>
      </c>
      <c r="K5" s="180" t="str">
        <f>IFERROR(IF('PP8'!$C$2="","",'PP8'!$C$2),"")</f>
        <v/>
      </c>
      <c r="L5" s="180" t="str">
        <f>IFERROR(IF('PP9'!$C$2="","",'PP9'!$C$2),"")</f>
        <v/>
      </c>
      <c r="M5" s="180" t="str">
        <f>IFERROR(IF('PP10'!$C$2="","",'PP10'!$C$2),"")</f>
        <v/>
      </c>
      <c r="N5" s="180" t="str">
        <f>IFERROR(IF('PP11'!$C$2="","",'PP11'!$C$2),"")</f>
        <v/>
      </c>
      <c r="O5" s="180" t="str">
        <f>IFERROR(IF('PP12'!$C$2="","",'PP12'!$C$2),"")</f>
        <v/>
      </c>
      <c r="P5" s="180" t="str">
        <f>IFERROR(IF('PP13'!$C$2="","",'PP13'!$C$2),"")</f>
        <v/>
      </c>
      <c r="Q5" s="180" t="str">
        <f>IFERROR(IF('PP14'!$C$2="","",'PP14'!$C$2),"")</f>
        <v/>
      </c>
      <c r="R5" s="180" t="str">
        <f>IFERROR(IF('PP15'!$C$2="","",'PP15'!$C$2),"")</f>
        <v/>
      </c>
      <c r="S5" s="180" t="str">
        <f>IFERROR(IF('PP16'!$C$2="","",'PP16'!$C$2),"")</f>
        <v/>
      </c>
      <c r="T5" s="180" t="str">
        <f>IFERROR(IF('PP17'!$C$2="","",'PP17'!$C$2),"")</f>
        <v/>
      </c>
      <c r="U5" s="180" t="str">
        <f>IFERROR(IF('PP18'!$C$2="","",'PP18'!$C$2),"")</f>
        <v/>
      </c>
      <c r="V5" s="180" t="str">
        <f>IFERROR(IF('PP19'!$C$2="","",'PP19'!$C$2),"")</f>
        <v/>
      </c>
      <c r="W5" s="180" t="str">
        <f>IFERROR(IF('PP20'!$C$2="","",'PP20'!$C$2),"")</f>
        <v/>
      </c>
    </row>
    <row r="6" spans="2:23" ht="16.5" thickTop="1" x14ac:dyDescent="0.3">
      <c r="B6" s="122" t="s">
        <v>60</v>
      </c>
      <c r="C6" s="168">
        <f t="shared" ref="C6:C11" si="0">SUM(D6:W6)</f>
        <v>0</v>
      </c>
      <c r="D6" s="169">
        <f>Penvoerder!$C240</f>
        <v>0</v>
      </c>
      <c r="E6" s="23">
        <f>'PP2'!$C240</f>
        <v>0</v>
      </c>
      <c r="F6" s="23">
        <f>'PP3'!$C240</f>
        <v>0</v>
      </c>
      <c r="G6" s="23">
        <f>'PP4'!$C240</f>
        <v>0</v>
      </c>
      <c r="H6" s="23">
        <f>'PP5'!$C240</f>
        <v>0</v>
      </c>
      <c r="I6" s="23">
        <f>'PP6'!$C240</f>
        <v>0</v>
      </c>
      <c r="J6" s="23">
        <f>'PP7'!$C240</f>
        <v>0</v>
      </c>
      <c r="K6" s="23">
        <f>'PP8'!$C240</f>
        <v>0</v>
      </c>
      <c r="L6" s="23">
        <f>'PP9'!$C240</f>
        <v>0</v>
      </c>
      <c r="M6" s="23">
        <f>'PP10'!$C240</f>
        <v>0</v>
      </c>
      <c r="N6" s="23">
        <f>'PP11'!$C240</f>
        <v>0</v>
      </c>
      <c r="O6" s="23">
        <f>'PP12'!$C240</f>
        <v>0</v>
      </c>
      <c r="P6" s="23">
        <f>'PP13'!$C240</f>
        <v>0</v>
      </c>
      <c r="Q6" s="23">
        <f>'PP14'!$C240</f>
        <v>0</v>
      </c>
      <c r="R6" s="23">
        <f>'PP15'!$C240</f>
        <v>0</v>
      </c>
      <c r="S6" s="23">
        <f>'PP16'!$C240</f>
        <v>0</v>
      </c>
      <c r="T6" s="23">
        <f>'PP17'!$C240</f>
        <v>0</v>
      </c>
      <c r="U6" s="23">
        <f>'PP18'!$C240</f>
        <v>0</v>
      </c>
      <c r="V6" s="23">
        <f>'PP19'!$C240</f>
        <v>0</v>
      </c>
      <c r="W6" s="23">
        <f>'PP20'!$C240</f>
        <v>0</v>
      </c>
    </row>
    <row r="7" spans="2:23" ht="15.75" x14ac:dyDescent="0.3">
      <c r="B7" s="123" t="s">
        <v>61</v>
      </c>
      <c r="C7" s="168">
        <f t="shared" ref="C7" si="1">SUM(D7:W7)</f>
        <v>0</v>
      </c>
      <c r="D7" s="169">
        <f>Penvoerder!$C241</f>
        <v>0</v>
      </c>
      <c r="E7" s="23">
        <f>'PP2'!$C241</f>
        <v>0</v>
      </c>
      <c r="F7" s="23">
        <f>'PP3'!$C241</f>
        <v>0</v>
      </c>
      <c r="G7" s="23">
        <f>'PP4'!$C241</f>
        <v>0</v>
      </c>
      <c r="H7" s="23">
        <f>'PP5'!$C241</f>
        <v>0</v>
      </c>
      <c r="I7" s="23">
        <f>'PP6'!$C241</f>
        <v>0</v>
      </c>
      <c r="J7" s="23">
        <f>'PP7'!$C241</f>
        <v>0</v>
      </c>
      <c r="K7" s="23">
        <f>'PP8'!$C241</f>
        <v>0</v>
      </c>
      <c r="L7" s="23">
        <f>'PP9'!$C241</f>
        <v>0</v>
      </c>
      <c r="M7" s="23">
        <f>'PP10'!$C241</f>
        <v>0</v>
      </c>
      <c r="N7" s="23">
        <f>'PP11'!$C241</f>
        <v>0</v>
      </c>
      <c r="O7" s="23">
        <f>'PP12'!$C241</f>
        <v>0</v>
      </c>
      <c r="P7" s="23">
        <f>'PP13'!$C241</f>
        <v>0</v>
      </c>
      <c r="Q7" s="23">
        <f>'PP14'!$C241</f>
        <v>0</v>
      </c>
      <c r="R7" s="23">
        <f>'PP15'!$C241</f>
        <v>0</v>
      </c>
      <c r="S7" s="23">
        <f>'PP16'!$C241</f>
        <v>0</v>
      </c>
      <c r="T7" s="23">
        <f>'PP17'!$C241</f>
        <v>0</v>
      </c>
      <c r="U7" s="23">
        <f>'PP18'!$C241</f>
        <v>0</v>
      </c>
      <c r="V7" s="23">
        <f>'PP19'!$C241</f>
        <v>0</v>
      </c>
      <c r="W7" s="23">
        <f>'PP20'!$C241</f>
        <v>0</v>
      </c>
    </row>
    <row r="8" spans="2:23" ht="15.75" x14ac:dyDescent="0.3">
      <c r="B8" s="123" t="s">
        <v>62</v>
      </c>
      <c r="C8" s="168">
        <f t="shared" si="0"/>
        <v>0</v>
      </c>
      <c r="D8" s="169">
        <f>Penvoerder!$C242</f>
        <v>0</v>
      </c>
      <c r="E8" s="23">
        <f>'PP2'!$C242</f>
        <v>0</v>
      </c>
      <c r="F8" s="23">
        <f>'PP3'!$C242</f>
        <v>0</v>
      </c>
      <c r="G8" s="23">
        <f>'PP4'!$C242</f>
        <v>0</v>
      </c>
      <c r="H8" s="23">
        <f>'PP5'!$C242</f>
        <v>0</v>
      </c>
      <c r="I8" s="23">
        <f>'PP6'!$C242</f>
        <v>0</v>
      </c>
      <c r="J8" s="23">
        <f>'PP7'!$C242</f>
        <v>0</v>
      </c>
      <c r="K8" s="23">
        <f>'PP8'!$C242</f>
        <v>0</v>
      </c>
      <c r="L8" s="23">
        <f>'PP9'!$C242</f>
        <v>0</v>
      </c>
      <c r="M8" s="23">
        <f>'PP10'!$C242</f>
        <v>0</v>
      </c>
      <c r="N8" s="23">
        <f>'PP11'!$C242</f>
        <v>0</v>
      </c>
      <c r="O8" s="23">
        <f>'PP12'!$C242</f>
        <v>0</v>
      </c>
      <c r="P8" s="23">
        <f>'PP13'!$C242</f>
        <v>0</v>
      </c>
      <c r="Q8" s="23">
        <f>'PP14'!$C242</f>
        <v>0</v>
      </c>
      <c r="R8" s="23">
        <f>'PP15'!$C242</f>
        <v>0</v>
      </c>
      <c r="S8" s="23">
        <f>'PP16'!$C242</f>
        <v>0</v>
      </c>
      <c r="T8" s="23">
        <f>'PP17'!$C242</f>
        <v>0</v>
      </c>
      <c r="U8" s="23">
        <f>'PP18'!$C242</f>
        <v>0</v>
      </c>
      <c r="V8" s="23">
        <f>'PP19'!$C242</f>
        <v>0</v>
      </c>
      <c r="W8" s="23">
        <f>'PP20'!$C242</f>
        <v>0</v>
      </c>
    </row>
    <row r="9" spans="2:23" ht="15.75" x14ac:dyDescent="0.3">
      <c r="B9" s="123" t="s">
        <v>63</v>
      </c>
      <c r="C9" s="168">
        <f t="shared" si="0"/>
        <v>0</v>
      </c>
      <c r="D9" s="169">
        <f>Penvoerder!$C243</f>
        <v>0</v>
      </c>
      <c r="E9" s="23">
        <f>'PP2'!$C243</f>
        <v>0</v>
      </c>
      <c r="F9" s="23">
        <f>'PP3'!$C243</f>
        <v>0</v>
      </c>
      <c r="G9" s="23">
        <f>'PP4'!$C243</f>
        <v>0</v>
      </c>
      <c r="H9" s="23">
        <f>'PP5'!$C243</f>
        <v>0</v>
      </c>
      <c r="I9" s="23">
        <f>'PP6'!$C243</f>
        <v>0</v>
      </c>
      <c r="J9" s="23">
        <f>'PP7'!$C243</f>
        <v>0</v>
      </c>
      <c r="K9" s="23">
        <f>'PP8'!$C243</f>
        <v>0</v>
      </c>
      <c r="L9" s="23">
        <f>'PP9'!$C243</f>
        <v>0</v>
      </c>
      <c r="M9" s="23">
        <f>'PP10'!$C243</f>
        <v>0</v>
      </c>
      <c r="N9" s="23">
        <f>'PP11'!$C243</f>
        <v>0</v>
      </c>
      <c r="O9" s="23">
        <f>'PP12'!$C243</f>
        <v>0</v>
      </c>
      <c r="P9" s="23">
        <f>'PP13'!$C243</f>
        <v>0</v>
      </c>
      <c r="Q9" s="23">
        <f>'PP14'!$C243</f>
        <v>0</v>
      </c>
      <c r="R9" s="23">
        <f>'PP15'!$C243</f>
        <v>0</v>
      </c>
      <c r="S9" s="23">
        <f>'PP16'!$C243</f>
        <v>0</v>
      </c>
      <c r="T9" s="23">
        <f>'PP17'!$C243</f>
        <v>0</v>
      </c>
      <c r="U9" s="23">
        <f>'PP18'!$C243</f>
        <v>0</v>
      </c>
      <c r="V9" s="23">
        <f>'PP19'!$C243</f>
        <v>0</v>
      </c>
      <c r="W9" s="23">
        <f>'PP20'!$C243</f>
        <v>0</v>
      </c>
    </row>
    <row r="10" spans="2:23" ht="16.5" thickBot="1" x14ac:dyDescent="0.35">
      <c r="B10" s="124" t="s">
        <v>64</v>
      </c>
      <c r="C10" s="172">
        <f t="shared" si="0"/>
        <v>0</v>
      </c>
      <c r="D10" s="173">
        <f>Penvoerder!$C244</f>
        <v>0</v>
      </c>
      <c r="E10" s="59">
        <f>'PP2'!$C244</f>
        <v>0</v>
      </c>
      <c r="F10" s="59">
        <f>'PP3'!$C244</f>
        <v>0</v>
      </c>
      <c r="G10" s="59">
        <f>'PP4'!$C244</f>
        <v>0</v>
      </c>
      <c r="H10" s="59">
        <f>'PP5'!$C244</f>
        <v>0</v>
      </c>
      <c r="I10" s="59">
        <f>'PP6'!$C244</f>
        <v>0</v>
      </c>
      <c r="J10" s="59">
        <f>'PP7'!$C244</f>
        <v>0</v>
      </c>
      <c r="K10" s="59">
        <f>'PP8'!$C244</f>
        <v>0</v>
      </c>
      <c r="L10" s="59">
        <f>'PP9'!$C244</f>
        <v>0</v>
      </c>
      <c r="M10" s="59">
        <f>'PP10'!$C244</f>
        <v>0</v>
      </c>
      <c r="N10" s="59">
        <f>'PP11'!$C244</f>
        <v>0</v>
      </c>
      <c r="O10" s="59">
        <f>'PP12'!$C244</f>
        <v>0</v>
      </c>
      <c r="P10" s="59">
        <f>'PP13'!$C244</f>
        <v>0</v>
      </c>
      <c r="Q10" s="59">
        <f>'PP14'!$C244</f>
        <v>0</v>
      </c>
      <c r="R10" s="59">
        <f>'PP15'!$C244</f>
        <v>0</v>
      </c>
      <c r="S10" s="59">
        <f>'PP16'!$C244</f>
        <v>0</v>
      </c>
      <c r="T10" s="59">
        <f>'PP17'!$C244</f>
        <v>0</v>
      </c>
      <c r="U10" s="59">
        <f>'PP18'!$C244</f>
        <v>0</v>
      </c>
      <c r="V10" s="59">
        <f>'PP19'!$C244</f>
        <v>0</v>
      </c>
      <c r="W10" s="59">
        <f>'PP20'!$C244</f>
        <v>0</v>
      </c>
    </row>
    <row r="11" spans="2:23" ht="17.25" thickTop="1" thickBot="1" x14ac:dyDescent="0.35">
      <c r="B11" s="56" t="s">
        <v>51</v>
      </c>
      <c r="C11" s="174">
        <f t="shared" si="0"/>
        <v>0</v>
      </c>
      <c r="D11" s="174">
        <f t="shared" ref="D11:W11" si="2">SUM(D6:D10)</f>
        <v>0</v>
      </c>
      <c r="E11" s="174">
        <f t="shared" si="2"/>
        <v>0</v>
      </c>
      <c r="F11" s="174">
        <f t="shared" si="2"/>
        <v>0</v>
      </c>
      <c r="G11" s="174">
        <f t="shared" si="2"/>
        <v>0</v>
      </c>
      <c r="H11" s="174">
        <f t="shared" si="2"/>
        <v>0</v>
      </c>
      <c r="I11" s="174">
        <f t="shared" si="2"/>
        <v>0</v>
      </c>
      <c r="J11" s="174">
        <f t="shared" si="2"/>
        <v>0</v>
      </c>
      <c r="K11" s="174">
        <f t="shared" si="2"/>
        <v>0</v>
      </c>
      <c r="L11" s="174">
        <f t="shared" si="2"/>
        <v>0</v>
      </c>
      <c r="M11" s="174">
        <f t="shared" si="2"/>
        <v>0</v>
      </c>
      <c r="N11" s="174">
        <f t="shared" si="2"/>
        <v>0</v>
      </c>
      <c r="O11" s="174">
        <f t="shared" si="2"/>
        <v>0</v>
      </c>
      <c r="P11" s="174">
        <f t="shared" si="2"/>
        <v>0</v>
      </c>
      <c r="Q11" s="174">
        <f t="shared" si="2"/>
        <v>0</v>
      </c>
      <c r="R11" s="174">
        <f t="shared" si="2"/>
        <v>0</v>
      </c>
      <c r="S11" s="174">
        <f t="shared" si="2"/>
        <v>0</v>
      </c>
      <c r="T11" s="174">
        <f t="shared" si="2"/>
        <v>0</v>
      </c>
      <c r="U11" s="174">
        <f t="shared" si="2"/>
        <v>0</v>
      </c>
      <c r="V11" s="174">
        <f t="shared" si="2"/>
        <v>0</v>
      </c>
      <c r="W11" s="174">
        <f t="shared" si="2"/>
        <v>0</v>
      </c>
    </row>
    <row r="12" spans="2:23" ht="17.25" thickTop="1" thickBot="1" x14ac:dyDescent="0.35">
      <c r="B12" s="125" t="s">
        <v>65</v>
      </c>
      <c r="C12" s="176">
        <f>SUM(D12:W12)</f>
        <v>0</v>
      </c>
      <c r="D12" s="177">
        <f>Penvoerder!$D$27</f>
        <v>0</v>
      </c>
      <c r="E12" s="75">
        <f>'PP2'!$D$27</f>
        <v>0</v>
      </c>
      <c r="F12" s="75">
        <f>'PP3'!$D$27</f>
        <v>0</v>
      </c>
      <c r="G12" s="75">
        <f>'PP4'!$D$27</f>
        <v>0</v>
      </c>
      <c r="H12" s="75">
        <f>'PP5'!$D$27</f>
        <v>0</v>
      </c>
      <c r="I12" s="75">
        <f>'PP6'!$D$27</f>
        <v>0</v>
      </c>
      <c r="J12" s="75">
        <f>'PP7'!$D$27</f>
        <v>0</v>
      </c>
      <c r="K12" s="75">
        <f>'PP8'!$D$27</f>
        <v>0</v>
      </c>
      <c r="L12" s="75">
        <f>'PP9'!$D$27</f>
        <v>0</v>
      </c>
      <c r="M12" s="75">
        <f>'PP10'!$D$27</f>
        <v>0</v>
      </c>
      <c r="N12" s="75">
        <f>'PP11'!$D$27</f>
        <v>0</v>
      </c>
      <c r="O12" s="75">
        <f>'PP12'!$D$27</f>
        <v>0</v>
      </c>
      <c r="P12" s="75">
        <f>'PP13'!$D$27</f>
        <v>0</v>
      </c>
      <c r="Q12" s="75">
        <f>'PP14'!$D$27</f>
        <v>0</v>
      </c>
      <c r="R12" s="75">
        <f>'PP15'!$D$27</f>
        <v>0</v>
      </c>
      <c r="S12" s="75">
        <f>'PP16'!$D$27</f>
        <v>0</v>
      </c>
      <c r="T12" s="75">
        <f>'PP17'!$D$27</f>
        <v>0</v>
      </c>
      <c r="U12" s="75">
        <f>'PP18'!$D$27</f>
        <v>0</v>
      </c>
      <c r="V12" s="75">
        <f>'PP19'!$D$27</f>
        <v>0</v>
      </c>
      <c r="W12" s="75">
        <f>'PP20'!$D$27</f>
        <v>0</v>
      </c>
    </row>
    <row r="13" spans="2:23" ht="17.25" thickTop="1" thickBot="1" x14ac:dyDescent="0.35">
      <c r="B13" s="56" t="s">
        <v>66</v>
      </c>
      <c r="C13" s="174" t="str">
        <f>IF(ROUND(C11,2)-ROUND(C12,2)=0,"JA",C11-C12)</f>
        <v>JA</v>
      </c>
      <c r="D13" s="174" t="str">
        <f>IF(ROUND(D11,2)-ROUND(D12,2)=0,"JA",D11-D12)</f>
        <v>JA</v>
      </c>
      <c r="E13" s="174" t="str">
        <f t="shared" ref="E13:W13" si="3">IF(ROUND(E11,2)-ROUND(E12,2)=0,"JA",E11-E12)</f>
        <v>JA</v>
      </c>
      <c r="F13" s="174" t="str">
        <f t="shared" si="3"/>
        <v>JA</v>
      </c>
      <c r="G13" s="174" t="str">
        <f t="shared" si="3"/>
        <v>JA</v>
      </c>
      <c r="H13" s="174" t="str">
        <f t="shared" si="3"/>
        <v>JA</v>
      </c>
      <c r="I13" s="174" t="str">
        <f t="shared" si="3"/>
        <v>JA</v>
      </c>
      <c r="J13" s="174" t="str">
        <f t="shared" si="3"/>
        <v>JA</v>
      </c>
      <c r="K13" s="174" t="str">
        <f t="shared" si="3"/>
        <v>JA</v>
      </c>
      <c r="L13" s="174" t="str">
        <f>IF(ROUND(L11,2)-ROUND(L12,2)=0,"JA",L11-L12)</f>
        <v>JA</v>
      </c>
      <c r="M13" s="174" t="str">
        <f t="shared" si="3"/>
        <v>JA</v>
      </c>
      <c r="N13" s="174" t="str">
        <f t="shared" si="3"/>
        <v>JA</v>
      </c>
      <c r="O13" s="174" t="str">
        <f t="shared" si="3"/>
        <v>JA</v>
      </c>
      <c r="P13" s="174" t="str">
        <f t="shared" si="3"/>
        <v>JA</v>
      </c>
      <c r="Q13" s="174" t="str">
        <f t="shared" si="3"/>
        <v>JA</v>
      </c>
      <c r="R13" s="174" t="str">
        <f t="shared" si="3"/>
        <v>JA</v>
      </c>
      <c r="S13" s="174" t="str">
        <f t="shared" si="3"/>
        <v>JA</v>
      </c>
      <c r="T13" s="174" t="str">
        <f t="shared" si="3"/>
        <v>JA</v>
      </c>
      <c r="U13" s="174" t="str">
        <f t="shared" si="3"/>
        <v>JA</v>
      </c>
      <c r="V13" s="174" t="str">
        <f t="shared" si="3"/>
        <v>JA</v>
      </c>
      <c r="W13" s="174" t="str">
        <f t="shared" si="3"/>
        <v>JA</v>
      </c>
    </row>
    <row r="14" spans="2:23" s="27" customFormat="1" ht="16.5" thickTop="1" x14ac:dyDescent="0.3">
      <c r="B14" s="21"/>
      <c r="C14" s="21"/>
      <c r="D14" s="22"/>
      <c r="E14" s="26"/>
      <c r="F14" s="26"/>
      <c r="G14" s="26"/>
      <c r="H14" s="26"/>
      <c r="I14" s="26"/>
      <c r="J14" s="26"/>
      <c r="K14" s="26"/>
      <c r="L14" s="26"/>
      <c r="M14" s="26"/>
      <c r="N14" s="26"/>
      <c r="O14" s="26"/>
      <c r="P14" s="26"/>
      <c r="Q14" s="26"/>
      <c r="R14" s="26"/>
      <c r="S14" s="26"/>
      <c r="T14" s="26"/>
      <c r="U14" s="26"/>
      <c r="V14" s="26"/>
      <c r="W14" s="26"/>
    </row>
    <row r="15" spans="2:23" s="119" customFormat="1" x14ac:dyDescent="0.25"/>
    <row r="16" spans="2:23" s="119" customFormat="1" ht="15.75" x14ac:dyDescent="0.3">
      <c r="B16" s="120"/>
      <c r="C16" s="120"/>
      <c r="D16" s="121"/>
    </row>
    <row r="17" s="119" customFormat="1" x14ac:dyDescent="0.25"/>
    <row r="18" s="119" customFormat="1" x14ac:dyDescent="0.25"/>
    <row r="19" s="119" customFormat="1" x14ac:dyDescent="0.25"/>
    <row r="20" s="119" customFormat="1" x14ac:dyDescent="0.25"/>
    <row r="21" s="119" customFormat="1" x14ac:dyDescent="0.25"/>
    <row r="22" s="119" customFormat="1" x14ac:dyDescent="0.25"/>
    <row r="23" s="119" customFormat="1" x14ac:dyDescent="0.25"/>
    <row r="24" s="119" customFormat="1" x14ac:dyDescent="0.25"/>
    <row r="25" s="119" customFormat="1" x14ac:dyDescent="0.25"/>
    <row r="26" s="119" customFormat="1" x14ac:dyDescent="0.25"/>
    <row r="27" s="119" customFormat="1" x14ac:dyDescent="0.25"/>
    <row r="28" s="119" customFormat="1" x14ac:dyDescent="0.25"/>
    <row r="29" s="119" customFormat="1" x14ac:dyDescent="0.25"/>
    <row r="30" s="119" customFormat="1" x14ac:dyDescent="0.25"/>
    <row r="31" s="119" customFormat="1" x14ac:dyDescent="0.25"/>
    <row r="32" s="119" customFormat="1" x14ac:dyDescent="0.25"/>
    <row r="33" s="119" customFormat="1" x14ac:dyDescent="0.25"/>
    <row r="34" s="119" customFormat="1" x14ac:dyDescent="0.25"/>
    <row r="35" s="119" customFormat="1" x14ac:dyDescent="0.25"/>
    <row r="36" s="119" customFormat="1" x14ac:dyDescent="0.25"/>
    <row r="37" s="119" customFormat="1" x14ac:dyDescent="0.25"/>
    <row r="38" s="119" customFormat="1" x14ac:dyDescent="0.25"/>
    <row r="39" s="119" customFormat="1" x14ac:dyDescent="0.25"/>
    <row r="40" s="119" customFormat="1" x14ac:dyDescent="0.25"/>
    <row r="41" s="119" customFormat="1" x14ac:dyDescent="0.25"/>
    <row r="42" s="119" customFormat="1" x14ac:dyDescent="0.25"/>
    <row r="43" s="119" customFormat="1" x14ac:dyDescent="0.25"/>
    <row r="44" s="119" customFormat="1" x14ac:dyDescent="0.25"/>
    <row r="45" s="119" customFormat="1" x14ac:dyDescent="0.25"/>
    <row r="46" s="119" customFormat="1" x14ac:dyDescent="0.25"/>
    <row r="47" s="119" customFormat="1" x14ac:dyDescent="0.25"/>
    <row r="48" s="119" customFormat="1" x14ac:dyDescent="0.25"/>
    <row r="49" s="119" customFormat="1" x14ac:dyDescent="0.25"/>
    <row r="50" s="119" customFormat="1" x14ac:dyDescent="0.25"/>
    <row r="51" s="119" customFormat="1" x14ac:dyDescent="0.25"/>
    <row r="52" s="119" customFormat="1" x14ac:dyDescent="0.25"/>
    <row r="53" s="119" customFormat="1" x14ac:dyDescent="0.25"/>
    <row r="54" s="119" customFormat="1" x14ac:dyDescent="0.25"/>
    <row r="55" s="119" customFormat="1" x14ac:dyDescent="0.25"/>
  </sheetData>
  <sheetProtection sheet="1" objects="1" scenarios="1"/>
  <mergeCells count="1">
    <mergeCell ref="D2:H2"/>
  </mergeCells>
  <conditionalFormatting sqref="C13:W13">
    <cfRule type="cellIs" dxfId="856" priority="2" operator="notEqual">
      <formula>"JA"</formula>
    </cfRule>
  </conditionalFormatting>
  <pageMargins left="0.7" right="0.7" top="0.75" bottom="0.75" header="0.3" footer="0.3"/>
  <pageSetup scale="29" orientation="landscape" r:id="rId1"/>
  <ignoredErrors>
    <ignoredError sqref="C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3F3BE-8B71-4A7F-B51B-35DE7111E861}">
  <sheetPr codeName="Sheet4">
    <tabColor rgb="FF0070C0"/>
    <pageSetUpPr fitToPage="1"/>
  </sheetPr>
  <dimension ref="B2:V47"/>
  <sheetViews>
    <sheetView showGridLines="0" workbookViewId="0">
      <selection activeCell="C7" sqref="C7"/>
    </sheetView>
  </sheetViews>
  <sheetFormatPr defaultColWidth="9.140625" defaultRowHeight="15" x14ac:dyDescent="0.25"/>
  <cols>
    <col min="1" max="1" width="3" customWidth="1"/>
    <col min="2" max="2" width="42" customWidth="1"/>
    <col min="3" max="22" width="16.7109375" customWidth="1"/>
  </cols>
  <sheetData>
    <row r="2" spans="2:22" ht="21.75" thickBot="1" x14ac:dyDescent="0.4">
      <c r="B2" s="55" t="s">
        <v>67</v>
      </c>
      <c r="D2" s="47" t="s">
        <v>28</v>
      </c>
      <c r="E2" s="47"/>
      <c r="F2" s="47"/>
      <c r="G2" s="47"/>
      <c r="H2" s="47"/>
    </row>
    <row r="3" spans="2:22" ht="15.75" thickTop="1" x14ac:dyDescent="0.25"/>
    <row r="4" spans="2:22" ht="16.5" thickBot="1" x14ac:dyDescent="0.35">
      <c r="B4" s="56"/>
      <c r="C4" s="51" t="s">
        <v>30</v>
      </c>
      <c r="D4" s="51" t="s">
        <v>31</v>
      </c>
      <c r="E4" s="51" t="s">
        <v>32</v>
      </c>
      <c r="F4" s="51" t="s">
        <v>33</v>
      </c>
      <c r="G4" s="51" t="s">
        <v>34</v>
      </c>
      <c r="H4" s="51" t="s">
        <v>35</v>
      </c>
      <c r="I4" s="51" t="s">
        <v>36</v>
      </c>
      <c r="J4" s="51" t="s">
        <v>37</v>
      </c>
      <c r="K4" s="51" t="s">
        <v>38</v>
      </c>
      <c r="L4" s="51" t="s">
        <v>39</v>
      </c>
      <c r="M4" s="51" t="s">
        <v>40</v>
      </c>
      <c r="N4" s="51" t="s">
        <v>41</v>
      </c>
      <c r="O4" s="51" t="s">
        <v>42</v>
      </c>
      <c r="P4" s="51" t="s">
        <v>43</v>
      </c>
      <c r="Q4" s="51" t="s">
        <v>44</v>
      </c>
      <c r="R4" s="51" t="s">
        <v>45</v>
      </c>
      <c r="S4" s="51" t="s">
        <v>46</v>
      </c>
      <c r="T4" s="51" t="s">
        <v>47</v>
      </c>
      <c r="U4" s="51" t="s">
        <v>48</v>
      </c>
      <c r="V4" s="51" t="s">
        <v>49</v>
      </c>
    </row>
    <row r="5" spans="2:22" ht="17.25" thickTop="1" thickBot="1" x14ac:dyDescent="0.35">
      <c r="B5" s="56" t="s">
        <v>50</v>
      </c>
      <c r="C5" s="180" t="str">
        <f>IFERROR(IF(Penvoerder!$C$2="","",Penvoerder!$C$2),"")</f>
        <v/>
      </c>
      <c r="D5" s="180" t="str">
        <f>IFERROR(IF('PP2'!$C$2="","",'PP2'!$C$2),"")</f>
        <v/>
      </c>
      <c r="E5" s="180" t="str">
        <f>IFERROR(IF('PP3'!$C$2="","",'PP3'!$C$2),"")</f>
        <v/>
      </c>
      <c r="F5" s="180" t="str">
        <f>IFERROR(IF('PP4'!$C$2="","",'PP4'!$C$2),"")</f>
        <v/>
      </c>
      <c r="G5" s="180" t="str">
        <f>IFERROR(IF('PP5'!$C$2="","",'PP5'!$C$2),"")</f>
        <v/>
      </c>
      <c r="H5" s="180" t="str">
        <f>IFERROR(IF('PP6'!$C$2="","",'PP6'!$C$2),"")</f>
        <v/>
      </c>
      <c r="I5" s="180" t="str">
        <f>IFERROR(IF('PP7'!$C$2="","",'PP7'!$C$2),"")</f>
        <v/>
      </c>
      <c r="J5" s="180" t="str">
        <f>IFERROR(IF('PP8'!$C$2="","",'PP8'!$C$2),"")</f>
        <v/>
      </c>
      <c r="K5" s="180" t="str">
        <f>IFERROR(IF('PP9'!$C$2="","",'PP9'!$C$2),"")</f>
        <v/>
      </c>
      <c r="L5" s="180" t="str">
        <f>IFERROR(IF('PP10'!$C$2="","",'PP10'!$C$2),"")</f>
        <v/>
      </c>
      <c r="M5" s="180" t="str">
        <f>IFERROR(IF('PP11'!$C$2="","",'PP11'!$C$2),"")</f>
        <v/>
      </c>
      <c r="N5" s="180" t="str">
        <f>IFERROR(IF('PP12'!$C$2="","",'PP12'!$C$2),"")</f>
        <v/>
      </c>
      <c r="O5" s="180" t="str">
        <f>IFERROR(IF('PP13'!$C$2="","",'PP13'!$C$2),"")</f>
        <v/>
      </c>
      <c r="P5" s="180" t="str">
        <f>IFERROR(IF('PP14'!$C$2="","",'PP14'!$C$2),"")</f>
        <v/>
      </c>
      <c r="Q5" s="180" t="str">
        <f>IFERROR(IF('PP15'!$C$2="","",'PP15'!$C$2),"")</f>
        <v/>
      </c>
      <c r="R5" s="180" t="str">
        <f>IFERROR(IF('PP16'!$C$2="","",'PP16'!$C$2),"")</f>
        <v/>
      </c>
      <c r="S5" s="180" t="str">
        <f>IFERROR(IF('PP17'!$C$2="","",'PP17'!$C$2),"")</f>
        <v/>
      </c>
      <c r="T5" s="180" t="str">
        <f>IFERROR(IF('PP18'!$C$2="","",'PP18'!$C$2),"")</f>
        <v/>
      </c>
      <c r="U5" s="180" t="str">
        <f>IFERROR(IF('PP19'!$C$2="","",'PP19'!$C$2),"")</f>
        <v/>
      </c>
      <c r="V5" s="180" t="str">
        <f>IFERROR(IF('PP20'!$C$2="","",'PP20'!$C$2),"")</f>
        <v/>
      </c>
    </row>
    <row r="6" spans="2:22" ht="16.5" thickTop="1" x14ac:dyDescent="0.3">
      <c r="B6" s="249" t="str">
        <f>Hulpblad!V2</f>
        <v xml:space="preserve"> </v>
      </c>
      <c r="C6" s="169" t="str">
        <f>IF(OR($B6="",$B6=" "),"",SUMIFS(Penvoerder!$F$258:$F$267,Penvoerder!$B$258:$B$267,$B6))</f>
        <v/>
      </c>
      <c r="D6" s="23" t="str">
        <f>IF(OR($B6="",$B6=" "),"",SUMIFS('PP2'!$F$258:$F$267,'PP2'!$B$258:$B$267,$B6))</f>
        <v/>
      </c>
      <c r="E6" s="23" t="str">
        <f>IF(OR($B6="",$B6=" "),"",SUMIFS('PP3'!$F$258:$F$267,'PP3'!$B$258:$B$267,$B6))</f>
        <v/>
      </c>
      <c r="F6" s="23" t="str">
        <f>IF(OR($B6="",$B6=" "),"",SUMIFS('PP4'!$F$258:$F$267,'PP4'!$B$258:$B$267,$B6))</f>
        <v/>
      </c>
      <c r="G6" s="23" t="str">
        <f>IF(OR($B6="",$B6=" "),"",SUMIFS('PP5'!$F$258:$F$267,'PP5'!$B$258:$B$267,$B6))</f>
        <v/>
      </c>
      <c r="H6" s="23" t="str">
        <f>IF(OR($B6="",$B6=" "),"",SUMIFS('PP6'!$F$258:$F$267,'PP6'!$B$258:$B$267,$B6))</f>
        <v/>
      </c>
      <c r="I6" s="23" t="str">
        <f>IF(OR($B6="",$B6=" "),"",SUMIFS('PP7'!$F$258:$F$267,'PP7'!$B$258:$B$267,$B6))</f>
        <v/>
      </c>
      <c r="J6" s="23" t="str">
        <f>IF(OR($B6="",$B6=" "),"",SUMIFS('PP8'!$F$258:$F$267,'PP8'!$B$258:$B$267,$B6))</f>
        <v/>
      </c>
      <c r="K6" s="23" t="str">
        <f>IF(OR($B6="",$B6=" "),"",SUMIFS('PP9'!$F$258:$F$267,'PP9'!$B$258:$B$267,$B6))</f>
        <v/>
      </c>
      <c r="L6" s="23" t="str">
        <f>IF(OR($B6="",$B6=" "),"",SUMIFS('PP10'!$F$258:$F$267,'PP10'!$B$258:$B$267,$B6))</f>
        <v/>
      </c>
      <c r="M6" s="23" t="str">
        <f>IF(OR($B6="",$B6=" "),"",SUMIFS('PP11'!$F$258:$F$267,'PP11'!$B$258:$B$267,$B6))</f>
        <v/>
      </c>
      <c r="N6" s="23" t="str">
        <f>IF(OR($B6="",$B6=" "),"",SUMIFS('PP12'!$F$258:$F$267,'PP12'!$B$258:$B$267,$B6))</f>
        <v/>
      </c>
      <c r="O6" s="23" t="str">
        <f>IF(OR($B6="",$B6=" "),"",SUMIFS('PP13'!$F$258:$F$267,'PP13'!$B$258:$B$267,$B6))</f>
        <v/>
      </c>
      <c r="P6" s="23" t="str">
        <f>IF(OR($B6="",$B6=" "),"",SUMIFS('PP14'!$F$258:$F$267,'PP14'!$B$258:$B$267,$B6))</f>
        <v/>
      </c>
      <c r="Q6" s="23" t="str">
        <f>IF(OR($B6="",$B6=" "),"",SUMIFS('PP15'!$F$258:$F$267,'PP15'!$B$258:$B$267,$B6))</f>
        <v/>
      </c>
      <c r="R6" s="23" t="str">
        <f>IF(OR($B6="",$B6=" "),"",SUMIFS('PP16'!$F$258:$F$267,'PP16'!$B$258:$B$267,$B6))</f>
        <v/>
      </c>
      <c r="S6" s="23" t="str">
        <f>IF(OR($B6="",$B6=" "),"",SUMIFS('PP17'!$F$258:$F$267,'PP17'!$B$258:$B$267,$B6))</f>
        <v/>
      </c>
      <c r="T6" s="23" t="str">
        <f>IF(OR($B6="",$B6=" "),"",SUMIFS('PP18'!$F$258:$F$267,'PP18'!$B$258:$B$267,$B6))</f>
        <v/>
      </c>
      <c r="U6" s="23" t="str">
        <f>IF(OR($B6="",$B6=" "),"",SUMIFS('PP19'!$F$258:$F$267,'PP19'!$B$258:$B$267,$B6))</f>
        <v/>
      </c>
      <c r="V6" s="23" t="str">
        <f>IF(OR($B6="",$B6=" "),"",SUMIFS('PP20'!$F$258:$F$267,'PP20'!$B$258:$B$267,$B6))</f>
        <v/>
      </c>
    </row>
    <row r="7" spans="2:22" ht="15.75" x14ac:dyDescent="0.3">
      <c r="B7" s="250" t="str">
        <f>Hulpblad!V3</f>
        <v xml:space="preserve"> </v>
      </c>
      <c r="C7" s="169" t="str">
        <f>IF(OR($B7="",$B7=" "),"",SUMIFS(Penvoerder!$F$258:$F$267,Penvoerder!$B$258:$B$267,$B7))</f>
        <v/>
      </c>
      <c r="D7" s="23" t="str">
        <f>IF(OR($B7="",$B7=" "),"",SUMIFS('PP2'!$F$258:$F$267,'PP2'!$B$258:$B$267,$B7))</f>
        <v/>
      </c>
      <c r="E7" s="23" t="str">
        <f>IF(OR($B7="",$B7=" "),"",SUMIFS('PP3'!$F$258:$F$267,'PP3'!$B$258:$B$267,$B7))</f>
        <v/>
      </c>
      <c r="F7" s="23" t="str">
        <f>IF(OR($B7="",$B7=" "),"",SUMIFS('PP4'!$F$258:$F$267,'PP4'!$B$258:$B$267,$B7))</f>
        <v/>
      </c>
      <c r="G7" s="23" t="str">
        <f>IF(OR($B7="",$B7=" "),"",SUMIFS('PP5'!$F$258:$F$267,'PP5'!$B$258:$B$267,$B7))</f>
        <v/>
      </c>
      <c r="H7" s="23" t="str">
        <f>IF(OR($B7="",$B7=" "),"",SUMIFS('PP6'!$F$258:$F$267,'PP6'!$B$258:$B$267,$B7))</f>
        <v/>
      </c>
      <c r="I7" s="23" t="str">
        <f>IF(OR($B7="",$B7=" "),"",SUMIFS('PP7'!$F$258:$F$267,'PP7'!$B$258:$B$267,$B7))</f>
        <v/>
      </c>
      <c r="J7" s="23" t="str">
        <f>IF(OR($B7="",$B7=" "),"",SUMIFS('PP8'!$F$258:$F$267,'PP8'!$B$258:$B$267,$B7))</f>
        <v/>
      </c>
      <c r="K7" s="23" t="str">
        <f>IF(OR($B7="",$B7=" "),"",SUMIFS('PP9'!$F$258:$F$267,'PP9'!$B$258:$B$267,$B7))</f>
        <v/>
      </c>
      <c r="L7" s="23" t="str">
        <f>IF(OR($B7="",$B7=" "),"",SUMIFS('PP10'!$F$258:$F$267,'PP10'!$B$258:$B$267,$B7))</f>
        <v/>
      </c>
      <c r="M7" s="23" t="str">
        <f>IF(OR($B7="",$B7=" "),"",SUMIFS('PP11'!$F$258:$F$267,'PP11'!$B$258:$B$267,$B7))</f>
        <v/>
      </c>
      <c r="N7" s="23" t="str">
        <f>IF(OR($B7="",$B7=" "),"",SUMIFS('PP12'!$F$258:$F$267,'PP12'!$B$258:$B$267,$B7))</f>
        <v/>
      </c>
      <c r="O7" s="23" t="str">
        <f>IF(OR($B7="",$B7=" "),"",SUMIFS('PP13'!$F$258:$F$267,'PP13'!$B$258:$B$267,$B7))</f>
        <v/>
      </c>
      <c r="P7" s="23" t="str">
        <f>IF(OR($B7="",$B7=" "),"",SUMIFS('PP14'!$F$258:$F$267,'PP14'!$B$258:$B$267,$B7))</f>
        <v/>
      </c>
      <c r="Q7" s="23" t="str">
        <f>IF(OR($B7="",$B7=" "),"",SUMIFS('PP15'!$F$258:$F$267,'PP15'!$B$258:$B$267,$B7))</f>
        <v/>
      </c>
      <c r="R7" s="23" t="str">
        <f>IF(OR($B7="",$B7=" "),"",SUMIFS('PP16'!$F$258:$F$267,'PP16'!$B$258:$B$267,$B7))</f>
        <v/>
      </c>
      <c r="S7" s="23" t="str">
        <f>IF(OR($B7="",$B7=" "),"",SUMIFS('PP17'!$F$258:$F$267,'PP17'!$B$258:$B$267,$B7))</f>
        <v/>
      </c>
      <c r="T7" s="23" t="str">
        <f>IF(OR($B7="",$B7=" "),"",SUMIFS('PP18'!$F$258:$F$267,'PP18'!$B$258:$B$267,$B7))</f>
        <v/>
      </c>
      <c r="U7" s="23" t="str">
        <f>IF(OR($B7="",$B7=" "),"",SUMIFS('PP19'!$F$258:$F$267,'PP19'!$B$258:$B$267,$B7))</f>
        <v/>
      </c>
      <c r="V7" s="23" t="str">
        <f>IF(OR($B7="",$B7=" "),"",SUMIFS('PP20'!$F$258:$F$267,'PP20'!$B$258:$B$267,$B7))</f>
        <v/>
      </c>
    </row>
    <row r="8" spans="2:22" ht="15.75" x14ac:dyDescent="0.3">
      <c r="B8" s="250" t="str">
        <f>Hulpblad!V4</f>
        <v xml:space="preserve"> </v>
      </c>
      <c r="C8" s="169" t="str">
        <f>IF(OR($B8="",$B8=" "),"",SUMIFS(Penvoerder!$F$258:$F$267,Penvoerder!$B$258:$B$267,$B8))</f>
        <v/>
      </c>
      <c r="D8" s="23" t="str">
        <f>IF(OR($B8="",$B8=" "),"",SUMIFS('PP2'!$F$258:$F$267,'PP2'!$B$258:$B$267,$B8))</f>
        <v/>
      </c>
      <c r="E8" s="23" t="str">
        <f>IF(OR($B8="",$B8=" "),"",SUMIFS('PP3'!$F$258:$F$267,'PP3'!$B$258:$B$267,$B8))</f>
        <v/>
      </c>
      <c r="F8" s="23" t="str">
        <f>IF(OR($B8="",$B8=" "),"",SUMIFS('PP4'!$F$258:$F$267,'PP4'!$B$258:$B$267,$B8))</f>
        <v/>
      </c>
      <c r="G8" s="23" t="str">
        <f>IF(OR($B8="",$B8=" "),"",SUMIFS('PP5'!$F$258:$F$267,'PP5'!$B$258:$B$267,$B8))</f>
        <v/>
      </c>
      <c r="H8" s="23" t="str">
        <f>IF(OR($B8="",$B8=" "),"",SUMIFS('PP6'!$F$258:$F$267,'PP6'!$B$258:$B$267,$B8))</f>
        <v/>
      </c>
      <c r="I8" s="23" t="str">
        <f>IF(OR($B8="",$B8=" "),"",SUMIFS('PP7'!$F$258:$F$267,'PP7'!$B$258:$B$267,$B8))</f>
        <v/>
      </c>
      <c r="J8" s="23" t="str">
        <f>IF(OR($B8="",$B8=" "),"",SUMIFS('PP8'!$F$258:$F$267,'PP8'!$B$258:$B$267,$B8))</f>
        <v/>
      </c>
      <c r="K8" s="23" t="str">
        <f>IF(OR($B8="",$B8=" "),"",SUMIFS('PP9'!$F$258:$F$267,'PP9'!$B$258:$B$267,$B8))</f>
        <v/>
      </c>
      <c r="L8" s="23" t="str">
        <f>IF(OR($B8="",$B8=" "),"",SUMIFS('PP10'!$F$258:$F$267,'PP10'!$B$258:$B$267,$B8))</f>
        <v/>
      </c>
      <c r="M8" s="23" t="str">
        <f>IF(OR($B8="",$B8=" "),"",SUMIFS('PP11'!$F$258:$F$267,'PP11'!$B$258:$B$267,$B8))</f>
        <v/>
      </c>
      <c r="N8" s="23" t="str">
        <f>IF(OR($B8="",$B8=" "),"",SUMIFS('PP12'!$F$258:$F$267,'PP12'!$B$258:$B$267,$B8))</f>
        <v/>
      </c>
      <c r="O8" s="23" t="str">
        <f>IF(OR($B8="",$B8=" "),"",SUMIFS('PP13'!$F$258:$F$267,'PP13'!$B$258:$B$267,$B8))</f>
        <v/>
      </c>
      <c r="P8" s="23" t="str">
        <f>IF(OR($B8="",$B8=" "),"",SUMIFS('PP14'!$F$258:$F$267,'PP14'!$B$258:$B$267,$B8))</f>
        <v/>
      </c>
      <c r="Q8" s="23" t="str">
        <f>IF(OR($B8="",$B8=" "),"",SUMIFS('PP15'!$F$258:$F$267,'PP15'!$B$258:$B$267,$B8))</f>
        <v/>
      </c>
      <c r="R8" s="23" t="str">
        <f>IF(OR($B8="",$B8=" "),"",SUMIFS('PP16'!$F$258:$F$267,'PP16'!$B$258:$B$267,$B8))</f>
        <v/>
      </c>
      <c r="S8" s="23" t="str">
        <f>IF(OR($B8="",$B8=" "),"",SUMIFS('PP17'!$F$258:$F$267,'PP17'!$B$258:$B$267,$B8))</f>
        <v/>
      </c>
      <c r="T8" s="23" t="str">
        <f>IF(OR($B8="",$B8=" "),"",SUMIFS('PP18'!$F$258:$F$267,'PP18'!$B$258:$B$267,$B8))</f>
        <v/>
      </c>
      <c r="U8" s="23" t="str">
        <f>IF(OR($B8="",$B8=" "),"",SUMIFS('PP19'!$F$258:$F$267,'PP19'!$B$258:$B$267,$B8))</f>
        <v/>
      </c>
      <c r="V8" s="23" t="str">
        <f>IF(OR($B8="",$B8=" "),"",SUMIFS('PP20'!$F$258:$F$267,'PP20'!$B$258:$B$267,$B8))</f>
        <v/>
      </c>
    </row>
    <row r="9" spans="2:22" ht="15.75" x14ac:dyDescent="0.3">
      <c r="B9" s="250" t="str">
        <f>Hulpblad!V5</f>
        <v xml:space="preserve"> </v>
      </c>
      <c r="C9" s="169" t="str">
        <f>IF(OR($B9="",$B9=" "),"",SUMIFS(Penvoerder!$F$258:$F$267,Penvoerder!$B$258:$B$267,$B9))</f>
        <v/>
      </c>
      <c r="D9" s="23" t="str">
        <f>IF(OR($B9="",$B9=" "),"",SUMIFS('PP2'!$F$258:$F$267,'PP2'!$B$258:$B$267,$B9))</f>
        <v/>
      </c>
      <c r="E9" s="23" t="str">
        <f>IF(OR($B9="",$B9=" "),"",SUMIFS('PP3'!$F$258:$F$267,'PP3'!$B$258:$B$267,$B9))</f>
        <v/>
      </c>
      <c r="F9" s="23" t="str">
        <f>IF(OR($B9="",$B9=" "),"",SUMIFS('PP4'!$F$258:$F$267,'PP4'!$B$258:$B$267,$B9))</f>
        <v/>
      </c>
      <c r="G9" s="23" t="str">
        <f>IF(OR($B9="",$B9=" "),"",SUMIFS('PP5'!$F$258:$F$267,'PP5'!$B$258:$B$267,$B9))</f>
        <v/>
      </c>
      <c r="H9" s="23" t="str">
        <f>IF(OR($B9="",$B9=" "),"",SUMIFS('PP6'!$F$258:$F$267,'PP6'!$B$258:$B$267,$B9))</f>
        <v/>
      </c>
      <c r="I9" s="23" t="str">
        <f>IF(OR($B9="",$B9=" "),"",SUMIFS('PP7'!$F$258:$F$267,'PP7'!$B$258:$B$267,$B9))</f>
        <v/>
      </c>
      <c r="J9" s="23" t="str">
        <f>IF(OR($B9="",$B9=" "),"",SUMIFS('PP8'!$F$258:$F$267,'PP8'!$B$258:$B$267,$B9))</f>
        <v/>
      </c>
      <c r="K9" s="23" t="str">
        <f>IF(OR($B9="",$B9=" "),"",SUMIFS('PP9'!$F$258:$F$267,'PP9'!$B$258:$B$267,$B9))</f>
        <v/>
      </c>
      <c r="L9" s="23" t="str">
        <f>IF(OR($B9="",$B9=" "),"",SUMIFS('PP10'!$F$258:$F$267,'PP10'!$B$258:$B$267,$B9))</f>
        <v/>
      </c>
      <c r="M9" s="23" t="str">
        <f>IF(OR($B9="",$B9=" "),"",SUMIFS('PP11'!$F$258:$F$267,'PP11'!$B$258:$B$267,$B9))</f>
        <v/>
      </c>
      <c r="N9" s="23" t="str">
        <f>IF(OR($B9="",$B9=" "),"",SUMIFS('PP12'!$F$258:$F$267,'PP12'!$B$258:$B$267,$B9))</f>
        <v/>
      </c>
      <c r="O9" s="23" t="str">
        <f>IF(OR($B9="",$B9=" "),"",SUMIFS('PP13'!$F$258:$F$267,'PP13'!$B$258:$B$267,$B9))</f>
        <v/>
      </c>
      <c r="P9" s="23" t="str">
        <f>IF(OR($B9="",$B9=" "),"",SUMIFS('PP14'!$F$258:$F$267,'PP14'!$B$258:$B$267,$B9))</f>
        <v/>
      </c>
      <c r="Q9" s="23" t="str">
        <f>IF(OR($B9="",$B9=" "),"",SUMIFS('PP15'!$F$258:$F$267,'PP15'!$B$258:$B$267,$B9))</f>
        <v/>
      </c>
      <c r="R9" s="23" t="str">
        <f>IF(OR($B9="",$B9=" "),"",SUMIFS('PP16'!$F$258:$F$267,'PP16'!$B$258:$B$267,$B9))</f>
        <v/>
      </c>
      <c r="S9" s="23" t="str">
        <f>IF(OR($B9="",$B9=" "),"",SUMIFS('PP17'!$F$258:$F$267,'PP17'!$B$258:$B$267,$B9))</f>
        <v/>
      </c>
      <c r="T9" s="23" t="str">
        <f>IF(OR($B9="",$B9=" "),"",SUMIFS('PP18'!$F$258:$F$267,'PP18'!$B$258:$B$267,$B9))</f>
        <v/>
      </c>
      <c r="U9" s="23" t="str">
        <f>IF(OR($B9="",$B9=" "),"",SUMIFS('PP19'!$F$258:$F$267,'PP19'!$B$258:$B$267,$B9))</f>
        <v/>
      </c>
      <c r="V9" s="23" t="str">
        <f>IF(OR($B9="",$B9=" "),"",SUMIFS('PP20'!$F$258:$F$267,'PP20'!$B$258:$B$267,$B9))</f>
        <v/>
      </c>
    </row>
    <row r="10" spans="2:22" ht="15.75" x14ac:dyDescent="0.3">
      <c r="B10" s="250" t="str">
        <f>Hulpblad!V6</f>
        <v xml:space="preserve"> </v>
      </c>
      <c r="C10" s="169" t="str">
        <f>IF(OR($B10="",$B10=" "),"",SUMIFS(Penvoerder!$F$258:$F$267,Penvoerder!$B$258:$B$267,$B10))</f>
        <v/>
      </c>
      <c r="D10" s="23" t="str">
        <f>IF(OR($B10="",$B10=" "),"",SUMIFS('PP2'!$F$258:$F$267,'PP2'!$B$258:$B$267,$B10))</f>
        <v/>
      </c>
      <c r="E10" s="23" t="str">
        <f>IF(OR($B10="",$B10=" "),"",SUMIFS('PP3'!$F$258:$F$267,'PP3'!$B$258:$B$267,$B10))</f>
        <v/>
      </c>
      <c r="F10" s="23" t="str">
        <f>IF(OR($B10="",$B10=" "),"",SUMIFS('PP4'!$F$258:$F$267,'PP4'!$B$258:$B$267,$B10))</f>
        <v/>
      </c>
      <c r="G10" s="23" t="str">
        <f>IF(OR($B10="",$B10=" "),"",SUMIFS('PP5'!$F$258:$F$267,'PP5'!$B$258:$B$267,$B10))</f>
        <v/>
      </c>
      <c r="H10" s="23" t="str">
        <f>IF(OR($B10="",$B10=" "),"",SUMIFS('PP6'!$F$258:$F$267,'PP6'!$B$258:$B$267,$B10))</f>
        <v/>
      </c>
      <c r="I10" s="23" t="str">
        <f>IF(OR($B10="",$B10=" "),"",SUMIFS('PP7'!$F$258:$F$267,'PP7'!$B$258:$B$267,$B10))</f>
        <v/>
      </c>
      <c r="J10" s="23" t="str">
        <f>IF(OR($B10="",$B10=" "),"",SUMIFS('PP8'!$F$258:$F$267,'PP8'!$B$258:$B$267,$B10))</f>
        <v/>
      </c>
      <c r="K10" s="23" t="str">
        <f>IF(OR($B10="",$B10=" "),"",SUMIFS('PP9'!$F$258:$F$267,'PP9'!$B$258:$B$267,$B10))</f>
        <v/>
      </c>
      <c r="L10" s="23" t="str">
        <f>IF(OR($B10="",$B10=" "),"",SUMIFS('PP10'!$F$258:$F$267,'PP10'!$B$258:$B$267,$B10))</f>
        <v/>
      </c>
      <c r="M10" s="23" t="str">
        <f>IF(OR($B10="",$B10=" "),"",SUMIFS('PP11'!$F$258:$F$267,'PP11'!$B$258:$B$267,$B10))</f>
        <v/>
      </c>
      <c r="N10" s="23" t="str">
        <f>IF(OR($B10="",$B10=" "),"",SUMIFS('PP12'!$F$258:$F$267,'PP12'!$B$258:$B$267,$B10))</f>
        <v/>
      </c>
      <c r="O10" s="23" t="str">
        <f>IF(OR($B10="",$B10=" "),"",SUMIFS('PP13'!$F$258:$F$267,'PP13'!$B$258:$B$267,$B10))</f>
        <v/>
      </c>
      <c r="P10" s="23" t="str">
        <f>IF(OR($B10="",$B10=" "),"",SUMIFS('PP14'!$F$258:$F$267,'PP14'!$B$258:$B$267,$B10))</f>
        <v/>
      </c>
      <c r="Q10" s="23" t="str">
        <f>IF(OR($B10="",$B10=" "),"",SUMIFS('PP15'!$F$258:$F$267,'PP15'!$B$258:$B$267,$B10))</f>
        <v/>
      </c>
      <c r="R10" s="23" t="str">
        <f>IF(OR($B10="",$B10=" "),"",SUMIFS('PP16'!$F$258:$F$267,'PP16'!$B$258:$B$267,$B10))</f>
        <v/>
      </c>
      <c r="S10" s="23" t="str">
        <f>IF(OR($B10="",$B10=" "),"",SUMIFS('PP17'!$F$258:$F$267,'PP17'!$B$258:$B$267,$B10))</f>
        <v/>
      </c>
      <c r="T10" s="23" t="str">
        <f>IF(OR($B10="",$B10=" "),"",SUMIFS('PP18'!$F$258:$F$267,'PP18'!$B$258:$B$267,$B10))</f>
        <v/>
      </c>
      <c r="U10" s="23" t="str">
        <f>IF(OR($B10="",$B10=" "),"",SUMIFS('PP19'!$F$258:$F$267,'PP19'!$B$258:$B$267,$B10))</f>
        <v/>
      </c>
      <c r="V10" s="23" t="str">
        <f>IF(OR($B10="",$B10=" "),"",SUMIFS('PP20'!$F$258:$F$267,'PP20'!$B$258:$B$267,$B10))</f>
        <v/>
      </c>
    </row>
    <row r="11" spans="2:22" ht="15.75" x14ac:dyDescent="0.3">
      <c r="B11" s="250" t="str">
        <f>Hulpblad!V7</f>
        <v xml:space="preserve"> </v>
      </c>
      <c r="C11" s="169" t="str">
        <f>IF(OR($B11="",$B11=" "),"",SUMIFS(Penvoerder!$F$258:$F$267,Penvoerder!$B$258:$B$267,$B11))</f>
        <v/>
      </c>
      <c r="D11" s="23" t="str">
        <f>IF(OR($B11="",$B11=" "),"",SUMIFS('PP2'!$F$258:$F$267,'PP2'!$B$258:$B$267,$B11))</f>
        <v/>
      </c>
      <c r="E11" s="23" t="str">
        <f>IF(OR($B11="",$B11=" "),"",SUMIFS('PP3'!$F$258:$F$267,'PP3'!$B$258:$B$267,$B11))</f>
        <v/>
      </c>
      <c r="F11" s="23" t="str">
        <f>IF(OR($B11="",$B11=" "),"",SUMIFS('PP4'!$F$258:$F$267,'PP4'!$B$258:$B$267,$B11))</f>
        <v/>
      </c>
      <c r="G11" s="23" t="str">
        <f>IF(OR($B11="",$B11=" "),"",SUMIFS('PP5'!$F$258:$F$267,'PP5'!$B$258:$B$267,$B11))</f>
        <v/>
      </c>
      <c r="H11" s="23" t="str">
        <f>IF(OR($B11="",$B11=" "),"",SUMIFS('PP6'!$F$258:$F$267,'PP6'!$B$258:$B$267,$B11))</f>
        <v/>
      </c>
      <c r="I11" s="23" t="str">
        <f>IF(OR($B11="",$B11=" "),"",SUMIFS('PP7'!$F$258:$F$267,'PP7'!$B$258:$B$267,$B11))</f>
        <v/>
      </c>
      <c r="J11" s="23" t="str">
        <f>IF(OR($B11="",$B11=" "),"",SUMIFS('PP8'!$F$258:$F$267,'PP8'!$B$258:$B$267,$B11))</f>
        <v/>
      </c>
      <c r="K11" s="23" t="str">
        <f>IF(OR($B11="",$B11=" "),"",SUMIFS('PP9'!$F$258:$F$267,'PP9'!$B$258:$B$267,$B11))</f>
        <v/>
      </c>
      <c r="L11" s="23" t="str">
        <f>IF(OR($B11="",$B11=" "),"",SUMIFS('PP10'!$F$258:$F$267,'PP10'!$B$258:$B$267,$B11))</f>
        <v/>
      </c>
      <c r="M11" s="23" t="str">
        <f>IF(OR($B11="",$B11=" "),"",SUMIFS('PP11'!$F$258:$F$267,'PP11'!$B$258:$B$267,$B11))</f>
        <v/>
      </c>
      <c r="N11" s="23" t="str">
        <f>IF(OR($B11="",$B11=" "),"",SUMIFS('PP12'!$F$258:$F$267,'PP12'!$B$258:$B$267,$B11))</f>
        <v/>
      </c>
      <c r="O11" s="23" t="str">
        <f>IF(OR($B11="",$B11=" "),"",SUMIFS('PP13'!$F$258:$F$267,'PP13'!$B$258:$B$267,$B11))</f>
        <v/>
      </c>
      <c r="P11" s="23" t="str">
        <f>IF(OR($B11="",$B11=" "),"",SUMIFS('PP14'!$F$258:$F$267,'PP14'!$B$258:$B$267,$B11))</f>
        <v/>
      </c>
      <c r="Q11" s="23" t="str">
        <f>IF(OR($B11="",$B11=" "),"",SUMIFS('PP15'!$F$258:$F$267,'PP15'!$B$258:$B$267,$B11))</f>
        <v/>
      </c>
      <c r="R11" s="23" t="str">
        <f>IF(OR($B11="",$B11=" "),"",SUMIFS('PP16'!$F$258:$F$267,'PP16'!$B$258:$B$267,$B11))</f>
        <v/>
      </c>
      <c r="S11" s="23" t="str">
        <f>IF(OR($B11="",$B11=" "),"",SUMIFS('PP17'!$F$258:$F$267,'PP17'!$B$258:$B$267,$B11))</f>
        <v/>
      </c>
      <c r="T11" s="23" t="str">
        <f>IF(OR($B11="",$B11=" "),"",SUMIFS('PP18'!$F$258:$F$267,'PP18'!$B$258:$B$267,$B11))</f>
        <v/>
      </c>
      <c r="U11" s="23" t="str">
        <f>IF(OR($B11="",$B11=" "),"",SUMIFS('PP19'!$F$258:$F$267,'PP19'!$B$258:$B$267,$B11))</f>
        <v/>
      </c>
      <c r="V11" s="23" t="str">
        <f>IF(OR($B11="",$B11=" "),"",SUMIFS('PP20'!$F$258:$F$267,'PP20'!$B$258:$B$267,$B11))</f>
        <v/>
      </c>
    </row>
    <row r="12" spans="2:22" ht="15.75" x14ac:dyDescent="0.3">
      <c r="B12" s="250" t="str">
        <f>Hulpblad!V8</f>
        <v xml:space="preserve"> </v>
      </c>
      <c r="C12" s="169" t="str">
        <f>IF(OR($B12="",$B12=" "),"",SUMIFS(Penvoerder!$F$258:$F$267,Penvoerder!$B$258:$B$267,$B12))</f>
        <v/>
      </c>
      <c r="D12" s="23" t="str">
        <f>IF(OR($B12="",$B12=" "),"",SUMIFS('PP2'!$F$258:$F$267,'PP2'!$B$258:$B$267,$B12))</f>
        <v/>
      </c>
      <c r="E12" s="23" t="str">
        <f>IF(OR($B12="",$B12=" "),"",SUMIFS('PP3'!$F$258:$F$267,'PP3'!$B$258:$B$267,$B12))</f>
        <v/>
      </c>
      <c r="F12" s="23" t="str">
        <f>IF(OR($B12="",$B12=" "),"",SUMIFS('PP4'!$F$258:$F$267,'PP4'!$B$258:$B$267,$B12))</f>
        <v/>
      </c>
      <c r="G12" s="23" t="str">
        <f>IF(OR($B12="",$B12=" "),"",SUMIFS('PP5'!$F$258:$F$267,'PP5'!$B$258:$B$267,$B12))</f>
        <v/>
      </c>
      <c r="H12" s="23" t="str">
        <f>IF(OR($B12="",$B12=" "),"",SUMIFS('PP6'!$F$258:$F$267,'PP6'!$B$258:$B$267,$B12))</f>
        <v/>
      </c>
      <c r="I12" s="23" t="str">
        <f>IF(OR($B12="",$B12=" "),"",SUMIFS('PP7'!$F$258:$F$267,'PP7'!$B$258:$B$267,$B12))</f>
        <v/>
      </c>
      <c r="J12" s="23" t="str">
        <f>IF(OR($B12="",$B12=" "),"",SUMIFS('PP8'!$F$258:$F$267,'PP8'!$B$258:$B$267,$B12))</f>
        <v/>
      </c>
      <c r="K12" s="23" t="str">
        <f>IF(OR($B12="",$B12=" "),"",SUMIFS('PP9'!$F$258:$F$267,'PP9'!$B$258:$B$267,$B12))</f>
        <v/>
      </c>
      <c r="L12" s="23" t="str">
        <f>IF(OR($B12="",$B12=" "),"",SUMIFS('PP10'!$F$258:$F$267,'PP10'!$B$258:$B$267,$B12))</f>
        <v/>
      </c>
      <c r="M12" s="23" t="str">
        <f>IF(OR($B12="",$B12=" "),"",SUMIFS('PP11'!$F$258:$F$267,'PP11'!$B$258:$B$267,$B12))</f>
        <v/>
      </c>
      <c r="N12" s="23" t="str">
        <f>IF(OR($B12="",$B12=" "),"",SUMIFS('PP12'!$F$258:$F$267,'PP12'!$B$258:$B$267,$B12))</f>
        <v/>
      </c>
      <c r="O12" s="23" t="str">
        <f>IF(OR($B12="",$B12=" "),"",SUMIFS('PP13'!$F$258:$F$267,'PP13'!$B$258:$B$267,$B12))</f>
        <v/>
      </c>
      <c r="P12" s="23" t="str">
        <f>IF(OR($B12="",$B12=" "),"",SUMIFS('PP14'!$F$258:$F$267,'PP14'!$B$258:$B$267,$B12))</f>
        <v/>
      </c>
      <c r="Q12" s="23" t="str">
        <f>IF(OR($B12="",$B12=" "),"",SUMIFS('PP15'!$F$258:$F$267,'PP15'!$B$258:$B$267,$B12))</f>
        <v/>
      </c>
      <c r="R12" s="23" t="str">
        <f>IF(OR($B12="",$B12=" "),"",SUMIFS('PP16'!$F$258:$F$267,'PP16'!$B$258:$B$267,$B12))</f>
        <v/>
      </c>
      <c r="S12" s="23" t="str">
        <f>IF(OR($B12="",$B12=" "),"",SUMIFS('PP17'!$F$258:$F$267,'PP17'!$B$258:$B$267,$B12))</f>
        <v/>
      </c>
      <c r="T12" s="23" t="str">
        <f>IF(OR($B12="",$B12=" "),"",SUMIFS('PP18'!$F$258:$F$267,'PP18'!$B$258:$B$267,$B12))</f>
        <v/>
      </c>
      <c r="U12" s="23" t="str">
        <f>IF(OR($B12="",$B12=" "),"",SUMIFS('PP19'!$F$258:$F$267,'PP19'!$B$258:$B$267,$B12))</f>
        <v/>
      </c>
      <c r="V12" s="23" t="str">
        <f>IF(OR($B12="",$B12=" "),"",SUMIFS('PP20'!$F$258:$F$267,'PP20'!$B$258:$B$267,$B12))</f>
        <v/>
      </c>
    </row>
    <row r="13" spans="2:22" ht="15.75" x14ac:dyDescent="0.3">
      <c r="B13" s="250" t="str">
        <f>Hulpblad!V9</f>
        <v xml:space="preserve"> </v>
      </c>
      <c r="C13" s="169" t="str">
        <f>IF(OR($B13="",$B13=" "),"",SUMIFS(Penvoerder!$F$258:$F$267,Penvoerder!$B$258:$B$267,$B13))</f>
        <v/>
      </c>
      <c r="D13" s="23" t="str">
        <f>IF(OR($B13="",$B13=" "),"",SUMIFS('PP2'!$F$258:$F$267,'PP2'!$B$258:$B$267,$B13))</f>
        <v/>
      </c>
      <c r="E13" s="23" t="str">
        <f>IF(OR($B13="",$B13=" "),"",SUMIFS('PP3'!$F$258:$F$267,'PP3'!$B$258:$B$267,$B13))</f>
        <v/>
      </c>
      <c r="F13" s="23" t="str">
        <f>IF(OR($B13="",$B13=" "),"",SUMIFS('PP4'!$F$258:$F$267,'PP4'!$B$258:$B$267,$B13))</f>
        <v/>
      </c>
      <c r="G13" s="23" t="str">
        <f>IF(OR($B13="",$B13=" "),"",SUMIFS('PP5'!$F$258:$F$267,'PP5'!$B$258:$B$267,$B13))</f>
        <v/>
      </c>
      <c r="H13" s="23" t="str">
        <f>IF(OR($B13="",$B13=" "),"",SUMIFS('PP6'!$F$258:$F$267,'PP6'!$B$258:$B$267,$B13))</f>
        <v/>
      </c>
      <c r="I13" s="23" t="str">
        <f>IF(OR($B13="",$B13=" "),"",SUMIFS('PP7'!$F$258:$F$267,'PP7'!$B$258:$B$267,$B13))</f>
        <v/>
      </c>
      <c r="J13" s="23" t="str">
        <f>IF(OR($B13="",$B13=" "),"",SUMIFS('PP8'!$F$258:$F$267,'PP8'!$B$258:$B$267,$B13))</f>
        <v/>
      </c>
      <c r="K13" s="23" t="str">
        <f>IF(OR($B13="",$B13=" "),"",SUMIFS('PP9'!$F$258:$F$267,'PP9'!$B$258:$B$267,$B13))</f>
        <v/>
      </c>
      <c r="L13" s="23" t="str">
        <f>IF(OR($B13="",$B13=" "),"",SUMIFS('PP10'!$F$258:$F$267,'PP10'!$B$258:$B$267,$B13))</f>
        <v/>
      </c>
      <c r="M13" s="23" t="str">
        <f>IF(OR($B13="",$B13=" "),"",SUMIFS('PP11'!$F$258:$F$267,'PP11'!$B$258:$B$267,$B13))</f>
        <v/>
      </c>
      <c r="N13" s="23" t="str">
        <f>IF(OR($B13="",$B13=" "),"",SUMIFS('PP12'!$F$258:$F$267,'PP12'!$B$258:$B$267,$B13))</f>
        <v/>
      </c>
      <c r="O13" s="23" t="str">
        <f>IF(OR($B13="",$B13=" "),"",SUMIFS('PP13'!$F$258:$F$267,'PP13'!$B$258:$B$267,$B13))</f>
        <v/>
      </c>
      <c r="P13" s="23" t="str">
        <f>IF(OR($B13="",$B13=" "),"",SUMIFS('PP14'!$F$258:$F$267,'PP14'!$B$258:$B$267,$B13))</f>
        <v/>
      </c>
      <c r="Q13" s="23" t="str">
        <f>IF(OR($B13="",$B13=" "),"",SUMIFS('PP15'!$F$258:$F$267,'PP15'!$B$258:$B$267,$B13))</f>
        <v/>
      </c>
      <c r="R13" s="23" t="str">
        <f>IF(OR($B13="",$B13=" "),"",SUMIFS('PP16'!$F$258:$F$267,'PP16'!$B$258:$B$267,$B13))</f>
        <v/>
      </c>
      <c r="S13" s="23" t="str">
        <f>IF(OR($B13="",$B13=" "),"",SUMIFS('PP17'!$F$258:$F$267,'PP17'!$B$258:$B$267,$B13))</f>
        <v/>
      </c>
      <c r="T13" s="23" t="str">
        <f>IF(OR($B13="",$B13=" "),"",SUMIFS('PP18'!$F$258:$F$267,'PP18'!$B$258:$B$267,$B13))</f>
        <v/>
      </c>
      <c r="U13" s="23" t="str">
        <f>IF(OR($B13="",$B13=" "),"",SUMIFS('PP19'!$F$258:$F$267,'PP19'!$B$258:$B$267,$B13))</f>
        <v/>
      </c>
      <c r="V13" s="23" t="str">
        <f>IF(OR($B13="",$B13=" "),"",SUMIFS('PP20'!$F$258:$F$267,'PP20'!$B$258:$B$267,$B13))</f>
        <v/>
      </c>
    </row>
    <row r="14" spans="2:22" ht="15.75" x14ac:dyDescent="0.3">
      <c r="B14" s="250" t="str">
        <f>Hulpblad!V10</f>
        <v xml:space="preserve"> </v>
      </c>
      <c r="C14" s="169" t="str">
        <f>IF(OR($B14="",$B14=" "),"",SUMIFS(Penvoerder!$F$258:$F$267,Penvoerder!$B$258:$B$267,$B14))</f>
        <v/>
      </c>
      <c r="D14" s="23" t="str">
        <f>IF(OR($B14="",$B14=" "),"",SUMIFS('PP2'!$F$258:$F$267,'PP2'!$B$258:$B$267,$B14))</f>
        <v/>
      </c>
      <c r="E14" s="23" t="str">
        <f>IF(OR($B14="",$B14=" "),"",SUMIFS('PP3'!$F$258:$F$267,'PP3'!$B$258:$B$267,$B14))</f>
        <v/>
      </c>
      <c r="F14" s="23" t="str">
        <f>IF(OR($B14="",$B14=" "),"",SUMIFS('PP4'!$F$258:$F$267,'PP4'!$B$258:$B$267,$B14))</f>
        <v/>
      </c>
      <c r="G14" s="23" t="str">
        <f>IF(OR($B14="",$B14=" "),"",SUMIFS('PP5'!$F$258:$F$267,'PP5'!$B$258:$B$267,$B14))</f>
        <v/>
      </c>
      <c r="H14" s="23" t="str">
        <f>IF(OR($B14="",$B14=" "),"",SUMIFS('PP6'!$F$258:$F$267,'PP6'!$B$258:$B$267,$B14))</f>
        <v/>
      </c>
      <c r="I14" s="23" t="str">
        <f>IF(OR($B14="",$B14=" "),"",SUMIFS('PP7'!$F$258:$F$267,'PP7'!$B$258:$B$267,$B14))</f>
        <v/>
      </c>
      <c r="J14" s="23" t="str">
        <f>IF(OR($B14="",$B14=" "),"",SUMIFS('PP8'!$F$258:$F$267,'PP8'!$B$258:$B$267,$B14))</f>
        <v/>
      </c>
      <c r="K14" s="23" t="str">
        <f>IF(OR($B14="",$B14=" "),"",SUMIFS('PP9'!$F$258:$F$267,'PP9'!$B$258:$B$267,$B14))</f>
        <v/>
      </c>
      <c r="L14" s="23" t="str">
        <f>IF(OR($B14="",$B14=" "),"",SUMIFS('PP10'!$F$258:$F$267,'PP10'!$B$258:$B$267,$B14))</f>
        <v/>
      </c>
      <c r="M14" s="23" t="str">
        <f>IF(OR($B14="",$B14=" "),"",SUMIFS('PP11'!$F$258:$F$267,'PP11'!$B$258:$B$267,$B14))</f>
        <v/>
      </c>
      <c r="N14" s="23" t="str">
        <f>IF(OR($B14="",$B14=" "),"",SUMIFS('PP12'!$F$258:$F$267,'PP12'!$B$258:$B$267,$B14))</f>
        <v/>
      </c>
      <c r="O14" s="23" t="str">
        <f>IF(OR($B14="",$B14=" "),"",SUMIFS('PP13'!$F$258:$F$267,'PP13'!$B$258:$B$267,$B14))</f>
        <v/>
      </c>
      <c r="P14" s="23" t="str">
        <f>IF(OR($B14="",$B14=" "),"",SUMIFS('PP14'!$F$258:$F$267,'PP14'!$B$258:$B$267,$B14))</f>
        <v/>
      </c>
      <c r="Q14" s="23" t="str">
        <f>IF(OR($B14="",$B14=" "),"",SUMIFS('PP15'!$F$258:$F$267,'PP15'!$B$258:$B$267,$B14))</f>
        <v/>
      </c>
      <c r="R14" s="23" t="str">
        <f>IF(OR($B14="",$B14=" "),"",SUMIFS('PP16'!$F$258:$F$267,'PP16'!$B$258:$B$267,$B14))</f>
        <v/>
      </c>
      <c r="S14" s="23" t="str">
        <f>IF(OR($B14="",$B14=" "),"",SUMIFS('PP17'!$F$258:$F$267,'PP17'!$B$258:$B$267,$B14))</f>
        <v/>
      </c>
      <c r="T14" s="23" t="str">
        <f>IF(OR($B14="",$B14=" "),"",SUMIFS('PP18'!$F$258:$F$267,'PP18'!$B$258:$B$267,$B14))</f>
        <v/>
      </c>
      <c r="U14" s="23" t="str">
        <f>IF(OR($B14="",$B14=" "),"",SUMIFS('PP19'!$F$258:$F$267,'PP19'!$B$258:$B$267,$B14))</f>
        <v/>
      </c>
      <c r="V14" s="23" t="str">
        <f>IF(OR($B14="",$B14=" "),"",SUMIFS('PP20'!$F$258:$F$267,'PP20'!$B$258:$B$267,$B14))</f>
        <v/>
      </c>
    </row>
    <row r="15" spans="2:22" ht="16.5" thickBot="1" x14ac:dyDescent="0.35">
      <c r="B15" s="251" t="str">
        <f>Hulpblad!V11</f>
        <v xml:space="preserve"> </v>
      </c>
      <c r="C15" s="173" t="str">
        <f>IF(OR($B15="",$B15=" "),"",SUMIFS(Penvoerder!$F$258:$F$267,Penvoerder!$B$258:$B$267,$B15))</f>
        <v/>
      </c>
      <c r="D15" s="59" t="str">
        <f>IF(OR($B15="",$B15=" "),"",SUMIFS('PP2'!$F$258:$F$267,'PP2'!$B$258:$B$267,$B15))</f>
        <v/>
      </c>
      <c r="E15" s="59" t="str">
        <f>IF(OR($B15="",$B15=" "),"",SUMIFS('PP3'!$F$258:$F$267,'PP3'!$B$258:$B$267,$B15))</f>
        <v/>
      </c>
      <c r="F15" s="59" t="str">
        <f>IF(OR($B15="",$B15=" "),"",SUMIFS('PP4'!$F$258:$F$267,'PP4'!$B$258:$B$267,$B15))</f>
        <v/>
      </c>
      <c r="G15" s="59" t="str">
        <f>IF(OR($B15="",$B15=" "),"",SUMIFS('PP5'!$F$258:$F$267,'PP5'!$B$258:$B$267,$B15))</f>
        <v/>
      </c>
      <c r="H15" s="59" t="str">
        <f>IF(OR($B15="",$B15=" "),"",SUMIFS('PP6'!$F$258:$F$267,'PP6'!$B$258:$B$267,$B15))</f>
        <v/>
      </c>
      <c r="I15" s="59" t="str">
        <f>IF(OR($B15="",$B15=" "),"",SUMIFS('PP7'!$F$258:$F$267,'PP7'!$B$258:$B$267,$B15))</f>
        <v/>
      </c>
      <c r="J15" s="59" t="str">
        <f>IF(OR($B15="",$B15=" "),"",SUMIFS('PP8'!$F$258:$F$267,'PP8'!$B$258:$B$267,$B15))</f>
        <v/>
      </c>
      <c r="K15" s="59" t="str">
        <f>IF(OR($B15="",$B15=" "),"",SUMIFS('PP9'!$F$258:$F$267,'PP9'!$B$258:$B$267,$B15))</f>
        <v/>
      </c>
      <c r="L15" s="59" t="str">
        <f>IF(OR($B15="",$B15=" "),"",SUMIFS('PP10'!$F$258:$F$267,'PP10'!$B$258:$B$267,$B15))</f>
        <v/>
      </c>
      <c r="M15" s="59" t="str">
        <f>IF(OR($B15="",$B15=" "),"",SUMIFS('PP11'!$F$258:$F$267,'PP11'!$B$258:$B$267,$B15))</f>
        <v/>
      </c>
      <c r="N15" s="59" t="str">
        <f>IF(OR($B15="",$B15=" "),"",SUMIFS('PP12'!$F$258:$F$267,'PP12'!$B$258:$B$267,$B15))</f>
        <v/>
      </c>
      <c r="O15" s="59" t="str">
        <f>IF(OR($B15="",$B15=" "),"",SUMIFS('PP13'!$F$258:$F$267,'PP13'!$B$258:$B$267,$B15))</f>
        <v/>
      </c>
      <c r="P15" s="59" t="str">
        <f>IF(OR($B15="",$B15=" "),"",SUMIFS('PP14'!$F$258:$F$267,'PP14'!$B$258:$B$267,$B15))</f>
        <v/>
      </c>
      <c r="Q15" s="59" t="str">
        <f>IF(OR($B15="",$B15=" "),"",SUMIFS('PP15'!$F$258:$F$267,'PP15'!$B$258:$B$267,$B15))</f>
        <v/>
      </c>
      <c r="R15" s="59" t="str">
        <f>IF(OR($B15="",$B15=" "),"",SUMIFS('PP16'!$F$258:$F$267,'PP16'!$B$258:$B$267,$B15))</f>
        <v/>
      </c>
      <c r="S15" s="59" t="str">
        <f>IF(OR($B15="",$B15=" "),"",SUMIFS('PP17'!$F$258:$F$267,'PP17'!$B$258:$B$267,$B15))</f>
        <v/>
      </c>
      <c r="T15" s="59" t="str">
        <f>IF(OR($B15="",$B15=" "),"",SUMIFS('PP18'!$F$258:$F$267,'PP18'!$B$258:$B$267,$B15))</f>
        <v/>
      </c>
      <c r="U15" s="59" t="str">
        <f>IF(OR($B15="",$B15=" "),"",SUMIFS('PP19'!$F$258:$F$267,'PP19'!$B$258:$B$267,$B15))</f>
        <v/>
      </c>
      <c r="V15" s="59" t="str">
        <f>IF(OR($B15="",$B15=" "),"",SUMIFS('PP20'!$F$258:$F$267,'PP20'!$B$258:$B$267,$B15))</f>
        <v/>
      </c>
    </row>
    <row r="16" spans="2:22" ht="17.25" thickTop="1" thickBot="1" x14ac:dyDescent="0.35">
      <c r="B16" s="56" t="s">
        <v>68</v>
      </c>
      <c r="C16" s="174">
        <f>SUM(C6:C15)</f>
        <v>0</v>
      </c>
      <c r="D16" s="174">
        <f t="shared" ref="D16:V16" si="0">SUM(D6:D15)</f>
        <v>0</v>
      </c>
      <c r="E16" s="174">
        <f t="shared" si="0"/>
        <v>0</v>
      </c>
      <c r="F16" s="174">
        <f t="shared" si="0"/>
        <v>0</v>
      </c>
      <c r="G16" s="174">
        <f t="shared" si="0"/>
        <v>0</v>
      </c>
      <c r="H16" s="174">
        <f t="shared" si="0"/>
        <v>0</v>
      </c>
      <c r="I16" s="174">
        <f t="shared" si="0"/>
        <v>0</v>
      </c>
      <c r="J16" s="174">
        <f t="shared" si="0"/>
        <v>0</v>
      </c>
      <c r="K16" s="174">
        <f t="shared" si="0"/>
        <v>0</v>
      </c>
      <c r="L16" s="174">
        <f t="shared" si="0"/>
        <v>0</v>
      </c>
      <c r="M16" s="174">
        <f t="shared" si="0"/>
        <v>0</v>
      </c>
      <c r="N16" s="174">
        <f t="shared" si="0"/>
        <v>0</v>
      </c>
      <c r="O16" s="174">
        <f t="shared" si="0"/>
        <v>0</v>
      </c>
      <c r="P16" s="174">
        <f t="shared" si="0"/>
        <v>0</v>
      </c>
      <c r="Q16" s="174">
        <f t="shared" si="0"/>
        <v>0</v>
      </c>
      <c r="R16" s="174">
        <f t="shared" si="0"/>
        <v>0</v>
      </c>
      <c r="S16" s="174">
        <f t="shared" si="0"/>
        <v>0</v>
      </c>
      <c r="T16" s="174">
        <f t="shared" si="0"/>
        <v>0</v>
      </c>
      <c r="U16" s="174">
        <f t="shared" si="0"/>
        <v>0</v>
      </c>
      <c r="V16" s="174">
        <f t="shared" si="0"/>
        <v>0</v>
      </c>
    </row>
    <row r="17" spans="2:22" s="27" customFormat="1" ht="17.25" thickTop="1" thickBot="1" x14ac:dyDescent="0.35">
      <c r="B17" s="74" t="s">
        <v>69</v>
      </c>
      <c r="C17" s="177">
        <f>Penvoerder!$C$240+Penvoerder!$C$243</f>
        <v>0</v>
      </c>
      <c r="D17" s="178">
        <f>'PP2'!$C$240+'PP2'!$C$243</f>
        <v>0</v>
      </c>
      <c r="E17" s="178">
        <f>'PP3'!$C$240+'PP3'!$C$243</f>
        <v>0</v>
      </c>
      <c r="F17" s="178">
        <f>'PP4'!$C$240+'PP4'!$C$243</f>
        <v>0</v>
      </c>
      <c r="G17" s="178">
        <f>'PP5'!$C$240+'PP5'!$C$243</f>
        <v>0</v>
      </c>
      <c r="H17" s="178">
        <f>'PP6'!$C$240+'PP6'!$C$243</f>
        <v>0</v>
      </c>
      <c r="I17" s="178">
        <f>'PP7'!$C$240+'PP7'!$C$243</f>
        <v>0</v>
      </c>
      <c r="J17" s="178">
        <f>'PP8'!$C$240+'PP8'!$C$243</f>
        <v>0</v>
      </c>
      <c r="K17" s="178">
        <f>'PP9'!$C$240+'PP9'!$C$243</f>
        <v>0</v>
      </c>
      <c r="L17" s="178">
        <f>'PP10'!$C$240+'PP10'!$C$243</f>
        <v>0</v>
      </c>
      <c r="M17" s="178">
        <f>'PP11'!$C$240+'PP11'!$C$243</f>
        <v>0</v>
      </c>
      <c r="N17" s="178">
        <f>'PP12'!$C$240+'PP12'!$C$243</f>
        <v>0</v>
      </c>
      <c r="O17" s="178">
        <f>'PP13'!$C$240+'PP13'!$C$243</f>
        <v>0</v>
      </c>
      <c r="P17" s="178">
        <f>'PP14'!$C$240+'PP14'!$C$243</f>
        <v>0</v>
      </c>
      <c r="Q17" s="178">
        <f>'PP15'!$C$240+'PP15'!$C$243</f>
        <v>0</v>
      </c>
      <c r="R17" s="178">
        <f>'PP16'!$C$240+'PP16'!$C$243</f>
        <v>0</v>
      </c>
      <c r="S17" s="178">
        <f>'PP17'!$C$240+'PP17'!$C$243</f>
        <v>0</v>
      </c>
      <c r="T17" s="178">
        <f>'PP18'!$C$240+'PP18'!$C$243</f>
        <v>0</v>
      </c>
      <c r="U17" s="178">
        <f>'PP19'!$C$240+'PP19'!$C$243</f>
        <v>0</v>
      </c>
      <c r="V17" s="178">
        <f>'PP20'!$C$240+'PP20'!$C$243</f>
        <v>0</v>
      </c>
    </row>
    <row r="18" spans="2:22" ht="17.25" thickTop="1" thickBot="1" x14ac:dyDescent="0.35">
      <c r="B18" s="56" t="s">
        <v>70</v>
      </c>
      <c r="C18" s="174" t="str">
        <f>IF(ROUND(C16,2)&gt;=ROUND(C17,2),"JA",C16-C17)</f>
        <v>JA</v>
      </c>
      <c r="D18" s="174" t="str">
        <f t="shared" ref="D18:V18" si="1">IF(ROUND(D16,2)&gt;=ROUND(D17,2),"JA",D16-D17)</f>
        <v>JA</v>
      </c>
      <c r="E18" s="174" t="str">
        <f t="shared" si="1"/>
        <v>JA</v>
      </c>
      <c r="F18" s="174" t="str">
        <f t="shared" si="1"/>
        <v>JA</v>
      </c>
      <c r="G18" s="174" t="str">
        <f t="shared" si="1"/>
        <v>JA</v>
      </c>
      <c r="H18" s="174" t="str">
        <f t="shared" si="1"/>
        <v>JA</v>
      </c>
      <c r="I18" s="174" t="str">
        <f t="shared" si="1"/>
        <v>JA</v>
      </c>
      <c r="J18" s="174" t="str">
        <f t="shared" si="1"/>
        <v>JA</v>
      </c>
      <c r="K18" s="174" t="str">
        <f t="shared" si="1"/>
        <v>JA</v>
      </c>
      <c r="L18" s="174" t="str">
        <f t="shared" si="1"/>
        <v>JA</v>
      </c>
      <c r="M18" s="174" t="str">
        <f t="shared" si="1"/>
        <v>JA</v>
      </c>
      <c r="N18" s="174" t="str">
        <f t="shared" si="1"/>
        <v>JA</v>
      </c>
      <c r="O18" s="174" t="str">
        <f t="shared" si="1"/>
        <v>JA</v>
      </c>
      <c r="P18" s="174" t="str">
        <f t="shared" si="1"/>
        <v>JA</v>
      </c>
      <c r="Q18" s="174" t="str">
        <f t="shared" si="1"/>
        <v>JA</v>
      </c>
      <c r="R18" s="174" t="str">
        <f t="shared" si="1"/>
        <v>JA</v>
      </c>
      <c r="S18" s="174" t="str">
        <f t="shared" si="1"/>
        <v>JA</v>
      </c>
      <c r="T18" s="174" t="str">
        <f t="shared" si="1"/>
        <v>JA</v>
      </c>
      <c r="U18" s="174" t="str">
        <f t="shared" si="1"/>
        <v>JA</v>
      </c>
      <c r="V18" s="174" t="str">
        <f t="shared" si="1"/>
        <v>JA</v>
      </c>
    </row>
    <row r="19" spans="2:22" ht="11.25" customHeight="1" thickTop="1" x14ac:dyDescent="0.25"/>
    <row r="20" spans="2:22" x14ac:dyDescent="0.25">
      <c r="B20" s="48" t="s">
        <v>71</v>
      </c>
    </row>
    <row r="21" spans="2:22" x14ac:dyDescent="0.25">
      <c r="B21" s="48" t="s">
        <v>72</v>
      </c>
    </row>
    <row r="22" spans="2:22" x14ac:dyDescent="0.25">
      <c r="B22" s="49" t="s">
        <v>73</v>
      </c>
    </row>
    <row r="24" spans="2:22" s="119" customFormat="1" x14ac:dyDescent="0.25"/>
    <row r="25" spans="2:22" s="119" customFormat="1" x14ac:dyDescent="0.25"/>
    <row r="26" spans="2:22" s="119" customFormat="1" x14ac:dyDescent="0.25"/>
    <row r="27" spans="2:22" s="119" customFormat="1" x14ac:dyDescent="0.25"/>
    <row r="28" spans="2:22" s="119" customFormat="1" x14ac:dyDescent="0.25"/>
    <row r="29" spans="2:22" s="119" customFormat="1" x14ac:dyDescent="0.25"/>
    <row r="30" spans="2:22" s="119" customFormat="1" x14ac:dyDescent="0.25"/>
    <row r="31" spans="2:22" s="119" customFormat="1" x14ac:dyDescent="0.25"/>
    <row r="32" spans="2:22" s="119" customFormat="1" x14ac:dyDescent="0.25"/>
    <row r="33" s="119" customFormat="1" x14ac:dyDescent="0.25"/>
    <row r="34" s="119" customFormat="1" x14ac:dyDescent="0.25"/>
    <row r="35" s="119" customFormat="1" x14ac:dyDescent="0.25"/>
    <row r="36" s="119" customFormat="1" x14ac:dyDescent="0.25"/>
    <row r="37" s="119" customFormat="1" x14ac:dyDescent="0.25"/>
    <row r="38" s="119" customFormat="1" x14ac:dyDescent="0.25"/>
    <row r="39" s="119" customFormat="1" x14ac:dyDescent="0.25"/>
    <row r="40" s="119" customFormat="1" x14ac:dyDescent="0.25"/>
    <row r="41" s="119" customFormat="1" x14ac:dyDescent="0.25"/>
    <row r="42" s="119" customFormat="1" x14ac:dyDescent="0.25"/>
    <row r="43" s="119" customFormat="1" x14ac:dyDescent="0.25"/>
    <row r="44" s="119" customFormat="1" x14ac:dyDescent="0.25"/>
    <row r="45" s="119" customFormat="1" x14ac:dyDescent="0.25"/>
    <row r="46" s="119" customFormat="1" x14ac:dyDescent="0.25"/>
    <row r="47" s="119" customFormat="1" x14ac:dyDescent="0.25"/>
  </sheetData>
  <sheetProtection sheet="1" objects="1" scenarios="1"/>
  <conditionalFormatting sqref="C18:V18">
    <cfRule type="cellIs" dxfId="855" priority="3" operator="notEqual">
      <formula>"JA"</formula>
    </cfRule>
  </conditionalFormatting>
  <pageMargins left="0.7" right="0.7" top="0.75" bottom="0.75" header="0.3" footer="0.3"/>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codeName="Sheet5">
    <tabColor rgb="FF00B050"/>
    <pageSetUpPr fitToPage="1"/>
  </sheetPr>
  <dimension ref="B1:J38"/>
  <sheetViews>
    <sheetView workbookViewId="0">
      <selection activeCell="B24" sqref="B24:E24"/>
    </sheetView>
  </sheetViews>
  <sheetFormatPr defaultColWidth="9.140625" defaultRowHeight="15" x14ac:dyDescent="0.3"/>
  <cols>
    <col min="1" max="1" width="3.42578125" style="115" customWidth="1"/>
    <col min="2" max="2" width="21.42578125" style="115" customWidth="1"/>
    <col min="3" max="3" width="48.42578125" style="115" customWidth="1"/>
    <col min="4" max="4" width="34.28515625" style="115" customWidth="1"/>
    <col min="5" max="5" width="21.28515625" style="115" customWidth="1"/>
    <col min="6" max="6" width="26.140625" style="115" customWidth="1"/>
    <col min="7" max="7" width="18.7109375" style="115" customWidth="1"/>
    <col min="8" max="16384" width="9.140625" style="115"/>
  </cols>
  <sheetData>
    <row r="1" spans="2:7" x14ac:dyDescent="0.3">
      <c r="G1" s="53" t="s">
        <v>74</v>
      </c>
    </row>
    <row r="2" spans="2:7" ht="23.25" customHeight="1" x14ac:dyDescent="0.3">
      <c r="B2" s="37" t="s">
        <v>75</v>
      </c>
      <c r="C2" s="255"/>
      <c r="D2" s="255"/>
      <c r="E2" s="116"/>
      <c r="G2" s="54" t="s">
        <v>76</v>
      </c>
    </row>
    <row r="3" spans="2:7" x14ac:dyDescent="0.3">
      <c r="G3" s="69" t="s">
        <v>77</v>
      </c>
    </row>
    <row r="8" spans="2:7" ht="18" customHeight="1" x14ac:dyDescent="0.3"/>
    <row r="9" spans="2:7" ht="17.25" thickBot="1" x14ac:dyDescent="0.35">
      <c r="B9" s="227" t="s">
        <v>78</v>
      </c>
      <c r="C9" s="227" t="s">
        <v>79</v>
      </c>
    </row>
    <row r="10" spans="2:7" ht="17.25" thickTop="1" x14ac:dyDescent="0.3">
      <c r="B10" s="221"/>
      <c r="C10" s="222"/>
    </row>
    <row r="11" spans="2:7" ht="16.5" x14ac:dyDescent="0.3">
      <c r="B11" s="223"/>
      <c r="C11" s="222"/>
    </row>
    <row r="12" spans="2:7" ht="16.5" x14ac:dyDescent="0.3">
      <c r="B12" s="223"/>
      <c r="C12" s="222"/>
    </row>
    <row r="13" spans="2:7" ht="16.5" x14ac:dyDescent="0.3">
      <c r="B13" s="223"/>
      <c r="C13" s="224"/>
    </row>
    <row r="14" spans="2:7" ht="16.5" x14ac:dyDescent="0.3">
      <c r="B14" s="223"/>
      <c r="C14" s="224"/>
    </row>
    <row r="15" spans="2:7" ht="16.5" x14ac:dyDescent="0.3">
      <c r="B15" s="223"/>
      <c r="C15" s="224"/>
    </row>
    <row r="16" spans="2:7" ht="16.5" x14ac:dyDescent="0.3">
      <c r="B16" s="223"/>
      <c r="C16" s="224"/>
    </row>
    <row r="17" spans="2:6" ht="16.5" x14ac:dyDescent="0.3">
      <c r="B17" s="223"/>
      <c r="C17" s="224"/>
    </row>
    <row r="18" spans="2:6" ht="16.5" x14ac:dyDescent="0.3">
      <c r="B18" s="223"/>
      <c r="C18" s="224"/>
    </row>
    <row r="19" spans="2:6" ht="16.5" x14ac:dyDescent="0.3">
      <c r="B19" s="225"/>
      <c r="C19" s="226"/>
    </row>
    <row r="22" spans="2:6" ht="16.5" x14ac:dyDescent="0.3">
      <c r="B22" s="166" t="str">
        <f>"Wij, projectpartners van het project '"&amp;C2&amp;"', kiezen onderstaande optie voor het begroten en verantwoorden van de projectkosten:"</f>
        <v>Wij, projectpartners van het project '', kiezen onderstaande optie voor het begroten en verantwoorden van de projectkosten:</v>
      </c>
    </row>
    <row r="24" spans="2:6" ht="24.75" customHeight="1" x14ac:dyDescent="0.3">
      <c r="B24" s="256"/>
      <c r="C24" s="257"/>
      <c r="D24" s="257"/>
      <c r="E24" s="257"/>
      <c r="F24" s="117"/>
    </row>
    <row r="38" spans="10:10" x14ac:dyDescent="0.3">
      <c r="J38" s="252"/>
    </row>
  </sheetData>
  <mergeCells count="2">
    <mergeCell ref="C2:D2"/>
    <mergeCell ref="B24:E24"/>
  </mergeCells>
  <phoneticPr fontId="10" type="noConversion"/>
  <dataValidations count="1">
    <dataValidation type="list" allowBlank="1" showInputMessage="1" showErrorMessage="1" sqref="B24" xr:uid="{F7D2413A-17A1-436A-8C48-45378EC78FF5}">
      <formula1>K_Keuzeopties</formula1>
    </dataValidation>
  </dataValidations>
  <pageMargins left="0.70866141732283472" right="0.70866141732283472" top="0.74803149606299213" bottom="0.74803149606299213" header="0.31496062992125984" footer="0.31496062992125984"/>
  <pageSetup paperSize="9" scale="71" orientation="landscape" r:id="rId1"/>
  <headerFooter>
    <oddFooter>&amp;L&amp;A&amp;C&amp;D&amp;R&amp;P van &amp;N</oddFooter>
  </headerFooter>
  <ignoredErrors>
    <ignoredError sqref="B22" unlocked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codeName="Sheet6">
    <tabColor rgb="FF92D050"/>
    <pageSetUpPr fitToPage="1"/>
  </sheetPr>
  <dimension ref="A1:L774"/>
  <sheetViews>
    <sheetView showGridLines="0" workbookViewId="0">
      <selection activeCell="B11" sqref="B11:I11"/>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81</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30"/>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t="s">
        <v>110</v>
      </c>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mergeCells count="20">
    <mergeCell ref="B255:I255"/>
    <mergeCell ref="B252:H252"/>
    <mergeCell ref="B237:I237"/>
    <mergeCell ref="B157:I157"/>
    <mergeCell ref="B34:E34"/>
    <mergeCell ref="B78:F78"/>
    <mergeCell ref="B172:G172"/>
    <mergeCell ref="B212:F212"/>
    <mergeCell ref="B189:E189"/>
    <mergeCell ref="B234:H234"/>
    <mergeCell ref="B133:I133"/>
    <mergeCell ref="B117:I117"/>
    <mergeCell ref="C2:E2"/>
    <mergeCell ref="B100:G100"/>
    <mergeCell ref="B14:H14"/>
    <mergeCell ref="C29:H29"/>
    <mergeCell ref="C6:D6"/>
    <mergeCell ref="B56:F56"/>
    <mergeCell ref="B11:I11"/>
    <mergeCell ref="B31:H31"/>
  </mergeCells>
  <phoneticPr fontId="10" type="noConversion"/>
  <conditionalFormatting sqref="B36:E52">
    <cfRule type="expression" dxfId="849" priority="106">
      <formula>$A$33="nvt"</formula>
    </cfRule>
  </conditionalFormatting>
  <conditionalFormatting sqref="B58:F74">
    <cfRule type="expression" dxfId="848" priority="104">
      <formula>$A$55="nvt"</formula>
    </cfRule>
  </conditionalFormatting>
  <conditionalFormatting sqref="B80:F96">
    <cfRule type="expression" dxfId="847" priority="103">
      <formula>$A$77="nvt"</formula>
    </cfRule>
  </conditionalFormatting>
  <conditionalFormatting sqref="B102:C113">
    <cfRule type="expression" dxfId="846" priority="102">
      <formula>$A$99="nvt"</formula>
    </cfRule>
  </conditionalFormatting>
  <conditionalFormatting sqref="B135:H153">
    <cfRule type="expression" dxfId="845" priority="101">
      <formula>$A$132="nvt"</formula>
    </cfRule>
  </conditionalFormatting>
  <conditionalFormatting sqref="B159:I168">
    <cfRule type="expression" dxfId="844" priority="99">
      <formula>$A$156="nvt"</formula>
    </cfRule>
  </conditionalFormatting>
  <conditionalFormatting sqref="B174:C185">
    <cfRule type="expression" dxfId="843" priority="98">
      <formula>$A$171="nvt"</formula>
    </cfRule>
  </conditionalFormatting>
  <conditionalFormatting sqref="B191:E208">
    <cfRule type="expression" dxfId="842" priority="97">
      <formula>$A$188="nvt"</formula>
    </cfRule>
  </conditionalFormatting>
  <conditionalFormatting sqref="B214:F230">
    <cfRule type="expression" dxfId="841" priority="96">
      <formula>$A$211="nvt"</formula>
    </cfRule>
  </conditionalFormatting>
  <conditionalFormatting sqref="B17:D26">
    <cfRule type="expression" dxfId="840" priority="91">
      <formula>$A17=0</formula>
    </cfRule>
  </conditionalFormatting>
  <conditionalFormatting sqref="C249">
    <cfRule type="cellIs" dxfId="839" priority="90" operator="notEqual">
      <formula>"JA"</formula>
    </cfRule>
  </conditionalFormatting>
  <conditionalFormatting sqref="B33">
    <cfRule type="expression" dxfId="838" priority="88">
      <formula>$A$33="nvt"</formula>
    </cfRule>
  </conditionalFormatting>
  <conditionalFormatting sqref="B55">
    <cfRule type="expression" dxfId="837" priority="87">
      <formula>$A$55="nvt"</formula>
    </cfRule>
  </conditionalFormatting>
  <conditionalFormatting sqref="C55">
    <cfRule type="expression" dxfId="836" priority="86">
      <formula>$A$55="nvt"</formula>
    </cfRule>
  </conditionalFormatting>
  <conditionalFormatting sqref="C33">
    <cfRule type="expression" dxfId="835" priority="85">
      <formula>$A$33="nvt"</formula>
    </cfRule>
  </conditionalFormatting>
  <conditionalFormatting sqref="B77">
    <cfRule type="expression" dxfId="834" priority="84">
      <formula>$A$77="nvt"</formula>
    </cfRule>
  </conditionalFormatting>
  <conditionalFormatting sqref="C77">
    <cfRule type="expression" dxfId="833" priority="83">
      <formula>$A$77="nvt"</formula>
    </cfRule>
  </conditionalFormatting>
  <conditionalFormatting sqref="B99">
    <cfRule type="expression" dxfId="832" priority="82">
      <formula>$A$99="nvt"</formula>
    </cfRule>
  </conditionalFormatting>
  <conditionalFormatting sqref="C99">
    <cfRule type="expression" dxfId="831" priority="81">
      <formula>$A$99="nvt"</formula>
    </cfRule>
  </conditionalFormatting>
  <conditionalFormatting sqref="B116">
    <cfRule type="expression" dxfId="830" priority="80">
      <formula>$A$116="nvt"</formula>
    </cfRule>
  </conditionalFormatting>
  <conditionalFormatting sqref="C116">
    <cfRule type="expression" dxfId="829" priority="79">
      <formula>$A$116="nvt"</formula>
    </cfRule>
  </conditionalFormatting>
  <conditionalFormatting sqref="B132">
    <cfRule type="expression" dxfId="828" priority="78">
      <formula>$A$132="nvt"</formula>
    </cfRule>
  </conditionalFormatting>
  <conditionalFormatting sqref="C132">
    <cfRule type="expression" dxfId="827" priority="77">
      <formula>$A$132="nvt"</formula>
    </cfRule>
  </conditionalFormatting>
  <conditionalFormatting sqref="B156">
    <cfRule type="expression" dxfId="826" priority="76">
      <formula>$A$156="nvt"</formula>
    </cfRule>
  </conditionalFormatting>
  <conditionalFormatting sqref="C156">
    <cfRule type="expression" dxfId="825" priority="75">
      <formula>$A$156="nvt"</formula>
    </cfRule>
  </conditionalFormatting>
  <conditionalFormatting sqref="B171">
    <cfRule type="expression" dxfId="824" priority="74">
      <formula>$A$171="nvt"</formula>
    </cfRule>
  </conditionalFormatting>
  <conditionalFormatting sqref="C171">
    <cfRule type="expression" dxfId="823" priority="73">
      <formula>$A$171="nvt"</formula>
    </cfRule>
  </conditionalFormatting>
  <conditionalFormatting sqref="B188">
    <cfRule type="expression" dxfId="822" priority="72">
      <formula>$A$188="nvt"</formula>
    </cfRule>
  </conditionalFormatting>
  <conditionalFormatting sqref="C188">
    <cfRule type="expression" dxfId="821" priority="71">
      <formula>$A$188="nvt"</formula>
    </cfRule>
  </conditionalFormatting>
  <conditionalFormatting sqref="B211">
    <cfRule type="expression" dxfId="820" priority="70">
      <formula>$A$211="nvt"</formula>
    </cfRule>
  </conditionalFormatting>
  <conditionalFormatting sqref="C211">
    <cfRule type="expression" dxfId="819" priority="69">
      <formula>$A$211="nvt"</formula>
    </cfRule>
  </conditionalFormatting>
  <conditionalFormatting sqref="D171">
    <cfRule type="expression" dxfId="818" priority="68">
      <formula>$A$171="nvt"</formula>
    </cfRule>
  </conditionalFormatting>
  <conditionalFormatting sqref="A12:I272">
    <cfRule type="expression" dxfId="817" priority="1" stopIfTrue="1">
      <formula>$A$16=0</formula>
    </cfRule>
  </conditionalFormatting>
  <conditionalFormatting sqref="B29:C29">
    <cfRule type="expression" dxfId="816" priority="126">
      <formula>LEFT($C$29,3)="Let"</formula>
    </cfRule>
  </conditionalFormatting>
  <conditionalFormatting sqref="C272">
    <cfRule type="cellIs" dxfId="815" priority="65" operator="notEqual">
      <formula>"JA"</formula>
    </cfRule>
  </conditionalFormatting>
  <conditionalFormatting sqref="B119:H129">
    <cfRule type="expression" dxfId="814" priority="50">
      <formula>$A$116="nvt"</formula>
    </cfRule>
  </conditionalFormatting>
  <conditionalFormatting sqref="E171">
    <cfRule type="expression" dxfId="813" priority="26">
      <formula>$A$171="nvt"</formula>
    </cfRule>
  </conditionalFormatting>
  <conditionalFormatting sqref="D245">
    <cfRule type="expression" dxfId="812" priority="6">
      <formula>C249&lt;&gt;"JA"</formula>
    </cfRule>
  </conditionalFormatting>
  <conditionalFormatting sqref="I136:I153">
    <cfRule type="expression" dxfId="811" priority="5">
      <formula>$A$132="nvt"</formula>
    </cfRule>
  </conditionalFormatting>
  <conditionalFormatting sqref="I135">
    <cfRule type="expression" dxfId="810" priority="4">
      <formula>$A$132="nvt"</formula>
    </cfRule>
  </conditionalFormatting>
  <conditionalFormatting sqref="I119">
    <cfRule type="expression" dxfId="809" priority="3">
      <formula>$A$116="nvt"</formula>
    </cfRule>
  </conditionalFormatting>
  <conditionalFormatting sqref="I120:I129">
    <cfRule type="expression" dxfId="808" priority="2">
      <formula>$A$116="nvt"</formula>
    </cfRule>
  </conditionalFormatting>
  <dataValidations count="5">
    <dataValidation type="list" allowBlank="1" showInputMessage="1" showErrorMessage="1" sqref="B81:B95 B37:B51 B136:B152 B120:B128 B59:B73 B160:B167 B192:B207 B215:B229" xr:uid="{9027552E-3182-4694-9DEB-1A819494B2E0}">
      <formula1>K_Werkpakket</formula1>
    </dataValidation>
    <dataValidation type="list" allowBlank="1" showInputMessage="1" showErrorMessage="1" sqref="C6" xr:uid="{85F3C175-0518-47EA-9E31-B2F9AD3FD932}">
      <formula1>K_Type</formula1>
    </dataValidation>
    <dataValidation type="list" allowBlank="1" showInputMessage="1" showErrorMessage="1" sqref="C7" xr:uid="{A9AE8290-028C-41E8-B0C7-1984E866D34B}">
      <formula1>K_Omvang</formula1>
    </dataValidation>
    <dataValidation type="list" allowBlank="1" showInputMessage="1" showErrorMessage="1" sqref="C258:C267" xr:uid="{BD13EF33-74CA-4F04-A195-82E36EB908EB}">
      <formula1>K_Staatssteunartikel</formula1>
    </dataValidation>
    <dataValidation type="list" allowBlank="1" showInputMessage="1" showErrorMessage="1" sqref="C155" xr:uid="{A2D80E0F-7A8D-4BD9-A1B8-7FBBDF834498}">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B70AB-6228-4ABC-B606-847AE67CFCDE}">
  <sheetPr codeName="Sheet7">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124</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4"/>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4"/>
      <c r="E260" s="199">
        <f t="shared" si="13"/>
        <v>0</v>
      </c>
      <c r="F260" s="199">
        <f t="shared" si="12"/>
        <v>0</v>
      </c>
      <c r="G260" s="200"/>
      <c r="H260" s="192"/>
      <c r="I260" s="192"/>
    </row>
    <row r="261" spans="2:9" ht="15.75" customHeight="1" x14ac:dyDescent="0.3">
      <c r="B261" s="191" t="str">
        <f>Hulpblad!V5</f>
        <v xml:space="preserve"> </v>
      </c>
      <c r="C261" s="201"/>
      <c r="D261" s="194"/>
      <c r="E261" s="199">
        <f t="shared" si="13"/>
        <v>0</v>
      </c>
      <c r="F261" s="199">
        <f t="shared" si="12"/>
        <v>0</v>
      </c>
      <c r="G261" s="200"/>
      <c r="H261" s="192"/>
      <c r="I261" s="192"/>
    </row>
    <row r="262" spans="2:9" ht="15.75" customHeight="1" x14ac:dyDescent="0.3">
      <c r="B262" s="191" t="str">
        <f>Hulpblad!V6</f>
        <v xml:space="preserve"> </v>
      </c>
      <c r="C262" s="197"/>
      <c r="D262" s="194"/>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98"/>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807" priority="41">
      <formula>$A$33="nvt"</formula>
    </cfRule>
  </conditionalFormatting>
  <conditionalFormatting sqref="B58:F74">
    <cfRule type="expression" dxfId="806" priority="40">
      <formula>$A$55="nvt"</formula>
    </cfRule>
  </conditionalFormatting>
  <conditionalFormatting sqref="B80:F96">
    <cfRule type="expression" dxfId="805" priority="39">
      <formula>$A$77="nvt"</formula>
    </cfRule>
  </conditionalFormatting>
  <conditionalFormatting sqref="B102:C113">
    <cfRule type="expression" dxfId="804" priority="38">
      <formula>$A$99="nvt"</formula>
    </cfRule>
  </conditionalFormatting>
  <conditionalFormatting sqref="B135:H153">
    <cfRule type="expression" dxfId="803" priority="37">
      <formula>$A$132="nvt"</formula>
    </cfRule>
  </conditionalFormatting>
  <conditionalFormatting sqref="B159:I168">
    <cfRule type="expression" dxfId="802" priority="36">
      <formula>$A$156="nvt"</formula>
    </cfRule>
  </conditionalFormatting>
  <conditionalFormatting sqref="B174:C185">
    <cfRule type="expression" dxfId="801" priority="35">
      <formula>$A$171="nvt"</formula>
    </cfRule>
  </conditionalFormatting>
  <conditionalFormatting sqref="B191:E208">
    <cfRule type="expression" dxfId="800" priority="34">
      <formula>$A$188="nvt"</formula>
    </cfRule>
  </conditionalFormatting>
  <conditionalFormatting sqref="B214:F230">
    <cfRule type="expression" dxfId="799" priority="33">
      <formula>$A$211="nvt"</formula>
    </cfRule>
  </conditionalFormatting>
  <conditionalFormatting sqref="B17:D26">
    <cfRule type="expression" dxfId="798" priority="32">
      <formula>$A17=0</formula>
    </cfRule>
  </conditionalFormatting>
  <conditionalFormatting sqref="C249">
    <cfRule type="cellIs" dxfId="797" priority="31" operator="notEqual">
      <formula>"JA"</formula>
    </cfRule>
  </conditionalFormatting>
  <conditionalFormatting sqref="B33">
    <cfRule type="expression" dxfId="796" priority="30">
      <formula>$A$33="nvt"</formula>
    </cfRule>
  </conditionalFormatting>
  <conditionalFormatting sqref="B55">
    <cfRule type="expression" dxfId="795" priority="29">
      <formula>$A$55="nvt"</formula>
    </cfRule>
  </conditionalFormatting>
  <conditionalFormatting sqref="C55">
    <cfRule type="expression" dxfId="794" priority="28">
      <formula>$A$55="nvt"</formula>
    </cfRule>
  </conditionalFormatting>
  <conditionalFormatting sqref="C33">
    <cfRule type="expression" dxfId="793" priority="27">
      <formula>$A$33="nvt"</formula>
    </cfRule>
  </conditionalFormatting>
  <conditionalFormatting sqref="B77">
    <cfRule type="expression" dxfId="792" priority="26">
      <formula>$A$77="nvt"</formula>
    </cfRule>
  </conditionalFormatting>
  <conditionalFormatting sqref="C77">
    <cfRule type="expression" dxfId="791" priority="25">
      <formula>$A$77="nvt"</formula>
    </cfRule>
  </conditionalFormatting>
  <conditionalFormatting sqref="B99">
    <cfRule type="expression" dxfId="790" priority="24">
      <formula>$A$99="nvt"</formula>
    </cfRule>
  </conditionalFormatting>
  <conditionalFormatting sqref="C99">
    <cfRule type="expression" dxfId="789" priority="23">
      <formula>$A$99="nvt"</formula>
    </cfRule>
  </conditionalFormatting>
  <conditionalFormatting sqref="B116">
    <cfRule type="expression" dxfId="788" priority="22">
      <formula>$A$116="nvt"</formula>
    </cfRule>
  </conditionalFormatting>
  <conditionalFormatting sqref="C116">
    <cfRule type="expression" dxfId="787" priority="21">
      <formula>$A$116="nvt"</formula>
    </cfRule>
  </conditionalFormatting>
  <conditionalFormatting sqref="B132">
    <cfRule type="expression" dxfId="786" priority="20">
      <formula>$A$132="nvt"</formula>
    </cfRule>
  </conditionalFormatting>
  <conditionalFormatting sqref="C132">
    <cfRule type="expression" dxfId="785" priority="19">
      <formula>$A$132="nvt"</formula>
    </cfRule>
  </conditionalFormatting>
  <conditionalFormatting sqref="B156">
    <cfRule type="expression" dxfId="784" priority="18">
      <formula>$A$156="nvt"</formula>
    </cfRule>
  </conditionalFormatting>
  <conditionalFormatting sqref="C156">
    <cfRule type="expression" dxfId="783" priority="17">
      <formula>$A$156="nvt"</formula>
    </cfRule>
  </conditionalFormatting>
  <conditionalFormatting sqref="B171">
    <cfRule type="expression" dxfId="782" priority="16">
      <formula>$A$171="nvt"</formula>
    </cfRule>
  </conditionalFormatting>
  <conditionalFormatting sqref="C171">
    <cfRule type="expression" dxfId="781" priority="15">
      <formula>$A$171="nvt"</formula>
    </cfRule>
  </conditionalFormatting>
  <conditionalFormatting sqref="B188">
    <cfRule type="expression" dxfId="780" priority="14">
      <formula>$A$188="nvt"</formula>
    </cfRule>
  </conditionalFormatting>
  <conditionalFormatting sqref="C188">
    <cfRule type="expression" dxfId="779" priority="13">
      <formula>$A$188="nvt"</formula>
    </cfRule>
  </conditionalFormatting>
  <conditionalFormatting sqref="B211">
    <cfRule type="expression" dxfId="778" priority="12">
      <formula>$A$211="nvt"</formula>
    </cfRule>
  </conditionalFormatting>
  <conditionalFormatting sqref="C211">
    <cfRule type="expression" dxfId="777" priority="11">
      <formula>$A$211="nvt"</formula>
    </cfRule>
  </conditionalFormatting>
  <conditionalFormatting sqref="D171">
    <cfRule type="expression" dxfId="776" priority="10">
      <formula>$A$171="nvt"</formula>
    </cfRule>
  </conditionalFormatting>
  <conditionalFormatting sqref="A12:I272">
    <cfRule type="expression" dxfId="775" priority="1" stopIfTrue="1">
      <formula>$A$16=0</formula>
    </cfRule>
  </conditionalFormatting>
  <conditionalFormatting sqref="B29:C29">
    <cfRule type="expression" dxfId="774" priority="42">
      <formula>LEFT($C$29,3)="Let"</formula>
    </cfRule>
  </conditionalFormatting>
  <conditionalFormatting sqref="C272">
    <cfRule type="cellIs" dxfId="773" priority="9" operator="notEqual">
      <formula>"JA"</formula>
    </cfRule>
  </conditionalFormatting>
  <conditionalFormatting sqref="B119:H129">
    <cfRule type="expression" dxfId="772" priority="8">
      <formula>$A$116="nvt"</formula>
    </cfRule>
  </conditionalFormatting>
  <conditionalFormatting sqref="E171">
    <cfRule type="expression" dxfId="771" priority="7">
      <formula>$A$171="nvt"</formula>
    </cfRule>
  </conditionalFormatting>
  <conditionalFormatting sqref="D245">
    <cfRule type="expression" dxfId="770" priority="6">
      <formula>C249&lt;&gt;"JA"</formula>
    </cfRule>
  </conditionalFormatting>
  <conditionalFormatting sqref="I136:I153">
    <cfRule type="expression" dxfId="769" priority="5">
      <formula>$A$132="nvt"</formula>
    </cfRule>
  </conditionalFormatting>
  <conditionalFormatting sqref="I135">
    <cfRule type="expression" dxfId="768" priority="4">
      <formula>$A$132="nvt"</formula>
    </cfRule>
  </conditionalFormatting>
  <conditionalFormatting sqref="I119">
    <cfRule type="expression" dxfId="767" priority="3">
      <formula>$A$116="nvt"</formula>
    </cfRule>
  </conditionalFormatting>
  <conditionalFormatting sqref="I120:I129">
    <cfRule type="expression" dxfId="766" priority="2">
      <formula>$A$116="nvt"</formula>
    </cfRule>
  </conditionalFormatting>
  <dataValidations count="5">
    <dataValidation type="list" allowBlank="1" showInputMessage="1" showErrorMessage="1" sqref="C155" xr:uid="{09C5ABE2-4189-4826-AB37-4B04B878118F}">
      <formula1>#REF!</formula1>
    </dataValidation>
    <dataValidation type="list" allowBlank="1" showInputMessage="1" showErrorMessage="1" sqref="C258:C267" xr:uid="{7FCD0889-1E20-46D6-B08B-27DCB1749A11}">
      <formula1>K_Staatssteunartikel</formula1>
    </dataValidation>
    <dataValidation type="list" allowBlank="1" showInputMessage="1" showErrorMessage="1" sqref="C7" xr:uid="{3ED5243D-D675-4741-AE7C-800EB6598678}">
      <formula1>K_Omvang</formula1>
    </dataValidation>
    <dataValidation type="list" allowBlank="1" showInputMessage="1" showErrorMessage="1" sqref="C6" xr:uid="{FDAF731D-2AF2-4A14-9CF3-6F5F5586F0C7}">
      <formula1>K_Type</formula1>
    </dataValidation>
    <dataValidation type="list" allowBlank="1" showInputMessage="1" showErrorMessage="1" sqref="B81:B95 B37:B51 B136:B152 B120:B128 B59:B73 B160:B167 B192:B207 B215:B229" xr:uid="{0E72AEE7-4799-4A3D-95E6-18CB12730F6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D5977-7404-4CF1-9FB3-AC8E2C1E9C42}">
  <sheetPr codeName="Sheet8">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125</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765" priority="41">
      <formula>$A$33="nvt"</formula>
    </cfRule>
  </conditionalFormatting>
  <conditionalFormatting sqref="B58:F74">
    <cfRule type="expression" dxfId="764" priority="40">
      <formula>$A$55="nvt"</formula>
    </cfRule>
  </conditionalFormatting>
  <conditionalFormatting sqref="B80:F96">
    <cfRule type="expression" dxfId="763" priority="39">
      <formula>$A$77="nvt"</formula>
    </cfRule>
  </conditionalFormatting>
  <conditionalFormatting sqref="B102:C113">
    <cfRule type="expression" dxfId="762" priority="38">
      <formula>$A$99="nvt"</formula>
    </cfRule>
  </conditionalFormatting>
  <conditionalFormatting sqref="B135:H153">
    <cfRule type="expression" dxfId="761" priority="37">
      <formula>$A$132="nvt"</formula>
    </cfRule>
  </conditionalFormatting>
  <conditionalFormatting sqref="B159:I168">
    <cfRule type="expression" dxfId="760" priority="36">
      <formula>$A$156="nvt"</formula>
    </cfRule>
  </conditionalFormatting>
  <conditionalFormatting sqref="B174:C185">
    <cfRule type="expression" dxfId="759" priority="35">
      <formula>$A$171="nvt"</formula>
    </cfRule>
  </conditionalFormatting>
  <conditionalFormatting sqref="B191:E208">
    <cfRule type="expression" dxfId="758" priority="34">
      <formula>$A$188="nvt"</formula>
    </cfRule>
  </conditionalFormatting>
  <conditionalFormatting sqref="B214:F230">
    <cfRule type="expression" dxfId="757" priority="33">
      <formula>$A$211="nvt"</formula>
    </cfRule>
  </conditionalFormatting>
  <conditionalFormatting sqref="B17:D26">
    <cfRule type="expression" dxfId="756" priority="32">
      <formula>$A17=0</formula>
    </cfRule>
  </conditionalFormatting>
  <conditionalFormatting sqref="C249">
    <cfRule type="cellIs" dxfId="755" priority="31" operator="notEqual">
      <formula>"JA"</formula>
    </cfRule>
  </conditionalFormatting>
  <conditionalFormatting sqref="B33">
    <cfRule type="expression" dxfId="754" priority="30">
      <formula>$A$33="nvt"</formula>
    </cfRule>
  </conditionalFormatting>
  <conditionalFormatting sqref="B55">
    <cfRule type="expression" dxfId="753" priority="29">
      <formula>$A$55="nvt"</formula>
    </cfRule>
  </conditionalFormatting>
  <conditionalFormatting sqref="C55">
    <cfRule type="expression" dxfId="752" priority="28">
      <formula>$A$55="nvt"</formula>
    </cfRule>
  </conditionalFormatting>
  <conditionalFormatting sqref="C33">
    <cfRule type="expression" dxfId="751" priority="27">
      <formula>$A$33="nvt"</formula>
    </cfRule>
  </conditionalFormatting>
  <conditionalFormatting sqref="B77">
    <cfRule type="expression" dxfId="750" priority="26">
      <formula>$A$77="nvt"</formula>
    </cfRule>
  </conditionalFormatting>
  <conditionalFormatting sqref="C77">
    <cfRule type="expression" dxfId="749" priority="25">
      <formula>$A$77="nvt"</formula>
    </cfRule>
  </conditionalFormatting>
  <conditionalFormatting sqref="B99">
    <cfRule type="expression" dxfId="748" priority="24">
      <formula>$A$99="nvt"</formula>
    </cfRule>
  </conditionalFormatting>
  <conditionalFormatting sqref="C99">
    <cfRule type="expression" dxfId="747" priority="23">
      <formula>$A$99="nvt"</formula>
    </cfRule>
  </conditionalFormatting>
  <conditionalFormatting sqref="B116">
    <cfRule type="expression" dxfId="746" priority="22">
      <formula>$A$116="nvt"</formula>
    </cfRule>
  </conditionalFormatting>
  <conditionalFormatting sqref="C116">
    <cfRule type="expression" dxfId="745" priority="21">
      <formula>$A$116="nvt"</formula>
    </cfRule>
  </conditionalFormatting>
  <conditionalFormatting sqref="B132">
    <cfRule type="expression" dxfId="744" priority="20">
      <formula>$A$132="nvt"</formula>
    </cfRule>
  </conditionalFormatting>
  <conditionalFormatting sqref="C132">
    <cfRule type="expression" dxfId="743" priority="19">
      <formula>$A$132="nvt"</formula>
    </cfRule>
  </conditionalFormatting>
  <conditionalFormatting sqref="B156">
    <cfRule type="expression" dxfId="742" priority="18">
      <formula>$A$156="nvt"</formula>
    </cfRule>
  </conditionalFormatting>
  <conditionalFormatting sqref="C156">
    <cfRule type="expression" dxfId="741" priority="17">
      <formula>$A$156="nvt"</formula>
    </cfRule>
  </conditionalFormatting>
  <conditionalFormatting sqref="B171">
    <cfRule type="expression" dxfId="740" priority="16">
      <formula>$A$171="nvt"</formula>
    </cfRule>
  </conditionalFormatting>
  <conditionalFormatting sqref="C171">
    <cfRule type="expression" dxfId="739" priority="15">
      <formula>$A$171="nvt"</formula>
    </cfRule>
  </conditionalFormatting>
  <conditionalFormatting sqref="B188">
    <cfRule type="expression" dxfId="738" priority="14">
      <formula>$A$188="nvt"</formula>
    </cfRule>
  </conditionalFormatting>
  <conditionalFormatting sqref="C188">
    <cfRule type="expression" dxfId="737" priority="13">
      <formula>$A$188="nvt"</formula>
    </cfRule>
  </conditionalFormatting>
  <conditionalFormatting sqref="B211">
    <cfRule type="expression" dxfId="736" priority="12">
      <formula>$A$211="nvt"</formula>
    </cfRule>
  </conditionalFormatting>
  <conditionalFormatting sqref="C211">
    <cfRule type="expression" dxfId="735" priority="11">
      <formula>$A$211="nvt"</formula>
    </cfRule>
  </conditionalFormatting>
  <conditionalFormatting sqref="D171">
    <cfRule type="expression" dxfId="734" priority="10">
      <formula>$A$171="nvt"</formula>
    </cfRule>
  </conditionalFormatting>
  <conditionalFormatting sqref="A12:I272">
    <cfRule type="expression" dxfId="733" priority="1" stopIfTrue="1">
      <formula>$A$16=0</formula>
    </cfRule>
  </conditionalFormatting>
  <conditionalFormatting sqref="B29:C29">
    <cfRule type="expression" dxfId="732" priority="42">
      <formula>LEFT($C$29,3)="Let"</formula>
    </cfRule>
  </conditionalFormatting>
  <conditionalFormatting sqref="C272">
    <cfRule type="cellIs" dxfId="731" priority="9" operator="notEqual">
      <formula>"JA"</formula>
    </cfRule>
  </conditionalFormatting>
  <conditionalFormatting sqref="B119:H129">
    <cfRule type="expression" dxfId="730" priority="8">
      <formula>$A$116="nvt"</formula>
    </cfRule>
  </conditionalFormatting>
  <conditionalFormatting sqref="E171">
    <cfRule type="expression" dxfId="729" priority="7">
      <formula>$A$171="nvt"</formula>
    </cfRule>
  </conditionalFormatting>
  <conditionalFormatting sqref="D245">
    <cfRule type="expression" dxfId="728" priority="6">
      <formula>C249&lt;&gt;"JA"</formula>
    </cfRule>
  </conditionalFormatting>
  <conditionalFormatting sqref="I136:I153">
    <cfRule type="expression" dxfId="727" priority="5">
      <formula>$A$132="nvt"</formula>
    </cfRule>
  </conditionalFormatting>
  <conditionalFormatting sqref="I135">
    <cfRule type="expression" dxfId="726" priority="4">
      <formula>$A$132="nvt"</formula>
    </cfRule>
  </conditionalFormatting>
  <conditionalFormatting sqref="I119">
    <cfRule type="expression" dxfId="725" priority="3">
      <formula>$A$116="nvt"</formula>
    </cfRule>
  </conditionalFormatting>
  <conditionalFormatting sqref="I120:I129">
    <cfRule type="expression" dxfId="724" priority="2">
      <formula>$A$116="nvt"</formula>
    </cfRule>
  </conditionalFormatting>
  <dataValidations count="5">
    <dataValidation type="list" allowBlank="1" showInputMessage="1" showErrorMessage="1" sqref="B81:B95 B37:B51 B136:B152 B120:B128 B59:B73 B160:B167 B192:B207 B215:B229" xr:uid="{75BC5013-D189-411E-AA80-14D6282C479D}">
      <formula1>K_Werkpakket</formula1>
    </dataValidation>
    <dataValidation type="list" allowBlank="1" showInputMessage="1" showErrorMessage="1" sqref="C6" xr:uid="{F16AAA58-1226-4AA2-8176-404E4DAC04A0}">
      <formula1>K_Type</formula1>
    </dataValidation>
    <dataValidation type="list" allowBlank="1" showInputMessage="1" showErrorMessage="1" sqref="C7" xr:uid="{14546E8C-4C33-431A-AB86-B866D68DD153}">
      <formula1>K_Omvang</formula1>
    </dataValidation>
    <dataValidation type="list" allowBlank="1" showInputMessage="1" showErrorMessage="1" sqref="C258:C267" xr:uid="{A4EB79A2-1862-4D4A-9809-53EBFCA193B8}">
      <formula1>K_Staatssteunartikel</formula1>
    </dataValidation>
    <dataValidation type="list" allowBlank="1" showInputMessage="1" showErrorMessage="1" sqref="C155" xr:uid="{F02C5844-6768-420F-94A1-A6C650CD58E1}">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54A78-CB77-465F-AC71-EA1523797FD6}">
  <sheetPr codeName="Sheet9">
    <tabColor rgb="FF92D050"/>
    <pageSetUpPr fitToPage="1"/>
  </sheetPr>
  <dimension ref="A1:L774"/>
  <sheetViews>
    <sheetView showGridLines="0" workbookViewId="0">
      <selection activeCell="J38" sqref="J38"/>
    </sheetView>
  </sheetViews>
  <sheetFormatPr defaultColWidth="9.140625" defaultRowHeight="15.75" x14ac:dyDescent="0.3"/>
  <cols>
    <col min="1" max="1" width="2.7109375" style="5" customWidth="1"/>
    <col min="2" max="2" width="29" style="17" customWidth="1"/>
    <col min="3" max="3" width="25.7109375" style="17" customWidth="1"/>
    <col min="4" max="4" width="21.42578125" style="17" customWidth="1"/>
    <col min="5" max="5" width="16" style="17" customWidth="1"/>
    <col min="6" max="6" width="20.140625" style="17" customWidth="1"/>
    <col min="7" max="7" width="19.7109375" style="17" customWidth="1"/>
    <col min="8" max="8" width="21.140625" style="17" customWidth="1"/>
    <col min="9" max="9" width="17" customWidth="1"/>
    <col min="12" max="12" width="12.42578125" bestFit="1" customWidth="1"/>
  </cols>
  <sheetData>
    <row r="1" spans="1:9" x14ac:dyDescent="0.3">
      <c r="D1" s="1"/>
      <c r="I1" s="53" t="s">
        <v>74</v>
      </c>
    </row>
    <row r="2" spans="1:9" ht="18.75" x14ac:dyDescent="0.3">
      <c r="B2" s="30" t="s">
        <v>126</v>
      </c>
      <c r="C2" s="258"/>
      <c r="D2" s="258"/>
      <c r="E2" s="258"/>
      <c r="I2" s="54" t="s">
        <v>76</v>
      </c>
    </row>
    <row r="3" spans="1:9" x14ac:dyDescent="0.3">
      <c r="B3" s="28"/>
      <c r="C3" s="29"/>
      <c r="D3" s="29"/>
      <c r="I3" s="69" t="s">
        <v>77</v>
      </c>
    </row>
    <row r="4" spans="1:9" ht="16.5" x14ac:dyDescent="0.3">
      <c r="B4" s="32" t="s">
        <v>82</v>
      </c>
      <c r="C4" s="90"/>
      <c r="D4"/>
      <c r="H4" s="68"/>
    </row>
    <row r="5" spans="1:9" ht="16.5" x14ac:dyDescent="0.3">
      <c r="B5" s="32" t="s">
        <v>83</v>
      </c>
      <c r="C5" s="91"/>
      <c r="D5"/>
      <c r="H5" s="68"/>
    </row>
    <row r="6" spans="1:9" ht="16.5" x14ac:dyDescent="0.3">
      <c r="B6" s="32" t="s">
        <v>84</v>
      </c>
      <c r="C6" s="262"/>
      <c r="D6" s="262"/>
      <c r="F6"/>
      <c r="G6"/>
      <c r="H6"/>
    </row>
    <row r="7" spans="1:9" ht="16.5" x14ac:dyDescent="0.3">
      <c r="B7" s="32" t="s">
        <v>86</v>
      </c>
      <c r="C7" s="92"/>
      <c r="D7"/>
      <c r="E7"/>
      <c r="F7"/>
      <c r="G7"/>
      <c r="H7"/>
    </row>
    <row r="8" spans="1:9" ht="16.5" x14ac:dyDescent="0.3">
      <c r="B8" s="32"/>
      <c r="C8" s="131"/>
      <c r="D8" s="131"/>
      <c r="E8" s="131"/>
      <c r="F8"/>
      <c r="G8"/>
      <c r="H8"/>
    </row>
    <row r="9" spans="1:9" x14ac:dyDescent="0.3">
      <c r="B9" s="3"/>
      <c r="C9" s="4"/>
      <c r="D9"/>
      <c r="E9"/>
      <c r="F9"/>
      <c r="G9"/>
      <c r="H9"/>
    </row>
    <row r="10" spans="1:9" ht="9" customHeight="1" x14ac:dyDescent="0.3">
      <c r="B10" s="20"/>
      <c r="C10" s="4"/>
      <c r="D10"/>
      <c r="E10"/>
      <c r="F10"/>
      <c r="G10"/>
      <c r="H10"/>
    </row>
    <row r="11" spans="1:9" ht="75" customHeight="1" x14ac:dyDescent="0.25">
      <c r="B11" s="263"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63"/>
      <c r="D11" s="263"/>
      <c r="E11" s="263"/>
      <c r="F11" s="263"/>
      <c r="G11" s="263"/>
      <c r="H11" s="263"/>
      <c r="I11" s="263"/>
    </row>
    <row r="12" spans="1:9" ht="15" customHeight="1" thickBot="1" x14ac:dyDescent="0.3">
      <c r="B12" s="36"/>
      <c r="C12" s="36"/>
      <c r="D12" s="36"/>
      <c r="E12" s="36"/>
      <c r="F12" s="36"/>
      <c r="G12" s="36"/>
      <c r="H12" s="36"/>
      <c r="I12" s="36"/>
    </row>
    <row r="13" spans="1:9" ht="6.75" customHeight="1" thickTop="1" x14ac:dyDescent="0.25">
      <c r="B13" s="87"/>
      <c r="C13" s="87"/>
      <c r="D13" s="87"/>
      <c r="E13" s="87"/>
      <c r="F13" s="87"/>
      <c r="G13" s="87"/>
      <c r="H13" s="85"/>
      <c r="I13" s="85"/>
    </row>
    <row r="14" spans="1:9" ht="42.75" customHeight="1" x14ac:dyDescent="0.25">
      <c r="B14" s="260" t="s">
        <v>88</v>
      </c>
      <c r="C14" s="260"/>
      <c r="D14" s="260"/>
      <c r="E14" s="260"/>
      <c r="F14" s="260"/>
      <c r="G14" s="260"/>
      <c r="H14" s="260"/>
      <c r="I14" s="85"/>
    </row>
    <row r="15" spans="1:9" ht="9.75" customHeight="1" thickBot="1" x14ac:dyDescent="0.35">
      <c r="B15" s="88"/>
      <c r="C15" s="89"/>
      <c r="D15" s="85"/>
      <c r="E15" s="85"/>
      <c r="F15" s="85"/>
      <c r="G15" s="85"/>
      <c r="H15" s="85"/>
      <c r="I15" s="85"/>
    </row>
    <row r="16" spans="1:9" ht="18.75" x14ac:dyDescent="0.3">
      <c r="A16" s="144">
        <f>IF(OR(COUNTA(C2:D8)&lt;5,Projectinformatie!B24=""),0,1)</f>
        <v>0</v>
      </c>
      <c r="B16" s="60" t="s">
        <v>89</v>
      </c>
      <c r="C16" s="61"/>
      <c r="D16" s="62" t="s">
        <v>65</v>
      </c>
      <c r="E16" s="85"/>
      <c r="F16" s="60" t="s">
        <v>50</v>
      </c>
      <c r="G16" s="61"/>
      <c r="H16" s="62" t="s">
        <v>65</v>
      </c>
      <c r="I16" s="85"/>
    </row>
    <row r="17" spans="1:12" x14ac:dyDescent="0.25">
      <c r="A17" s="144">
        <f>IFERROR(HLOOKUP(VLOOKUP(Projectinformatie!$B$24,Keuzeopties[#All],3,FALSE)&amp;IF($C$6="Kennisinstelling","K",""),Keuze_Kostensoort[#All],2,FALSE),0)</f>
        <v>0</v>
      </c>
      <c r="B17" s="145" t="str">
        <f>Hulpblad!G2</f>
        <v>Uurtarief € 55</v>
      </c>
      <c r="C17" s="63"/>
      <c r="D17" s="151">
        <f>IF(A17=0,0,SUM($E$37:$E$51))</f>
        <v>0</v>
      </c>
      <c r="E17" s="85"/>
      <c r="F17" s="145" t="str">
        <f>Hulpblad!V2</f>
        <v xml:space="preserve"> </v>
      </c>
      <c r="G17" s="63"/>
      <c r="H17" s="151" t="str">
        <f t="shared" ref="H17:H26" si="0">IF(OR(F17="",F17=" "),"",SUMIFS($E$37:$E$51,$B$37:$B$51,F17)+SUMIFS($F$59:$F$73,$B$59:$B$73,F17)+SUMIFS($F$81:$F$95,$B$81:$B$95,F17)+SUMIFS($C$103:$C$112,$B$103:$B$112,F17)+SUMIFS($I$160:$I$167,$B$160:$B$167,F17)+SUMIFS($E$120:$E$128,$B$120:$B$128,F17)+SUMIFS($F$136:$F$152,$B$136:$B$152,F17)+SUMIFS($C$175:$C$184,$B$175:$B$184,F17)+SUMIFS($E$192:$E$207,$B$192:$B$207,F17)+SUMIFS($F$215:$F$229,$B$215:$B$229,F17))</f>
        <v/>
      </c>
      <c r="I17" s="85"/>
    </row>
    <row r="18" spans="1:12" x14ac:dyDescent="0.25">
      <c r="A18" s="144">
        <f>IFERROR(HLOOKUP(VLOOKUP(Projectinformatie!$B$24,Keuzeopties[#All],3,FALSE)&amp;IF($C$6="Kennisinstelling","K",""),Keuze_Kostensoort[#All],3,FALSE),0)</f>
        <v>0</v>
      </c>
      <c r="B18" s="145" t="str">
        <f>Hulpblad!G3</f>
        <v>Maandbedrag € 7.800</v>
      </c>
      <c r="C18" s="63"/>
      <c r="D18" s="151">
        <f>IF(A18=0,0,SUM($F$59:$F$73))</f>
        <v>0</v>
      </c>
      <c r="E18" s="85"/>
      <c r="F18" s="145" t="str">
        <f>Hulpblad!V3</f>
        <v xml:space="preserve"> </v>
      </c>
      <c r="G18" s="63"/>
      <c r="H18" s="151" t="str">
        <f t="shared" si="0"/>
        <v/>
      </c>
      <c r="I18" s="85"/>
    </row>
    <row r="19" spans="1:12" x14ac:dyDescent="0.25">
      <c r="A19" s="144">
        <f>IFERROR(HLOOKUP(VLOOKUP(Projectinformatie!$B$24,Keuzeopties[#All],3,FALSE)&amp;IF($C$6="Kennisinstelling","K",""),Keuze_Kostensoort[#All],4,FALSE),0)</f>
        <v>0</v>
      </c>
      <c r="B19" s="145" t="str">
        <f>Hulpblad!G4</f>
        <v>IKS voor kennisinstellingen</v>
      </c>
      <c r="C19" s="63"/>
      <c r="D19" s="151">
        <f>IF(A19=0,0,SUM($F$81:$F$95))</f>
        <v>0</v>
      </c>
      <c r="E19" s="85"/>
      <c r="F19" s="145" t="str">
        <f>Hulpblad!V4</f>
        <v xml:space="preserve"> </v>
      </c>
      <c r="G19" s="63"/>
      <c r="H19" s="151" t="str">
        <f t="shared" si="0"/>
        <v/>
      </c>
      <c r="I19" s="85"/>
    </row>
    <row r="20" spans="1:12" x14ac:dyDescent="0.25">
      <c r="A20" s="144">
        <f>IFERROR(HLOOKUP(VLOOKUP(Projectinformatie!$B$24,Keuzeopties[#All],3,FALSE)&amp;IF($C$6="Kennisinstelling","K",""),Keuze_Kostensoort[#All],5,FALSE),0)</f>
        <v>0</v>
      </c>
      <c r="B20" s="145" t="str">
        <f>Hulpblad!G5</f>
        <v>Forfait 23% over overige directe kosten</v>
      </c>
      <c r="C20" s="63"/>
      <c r="D20" s="151">
        <f>IF(A20=0,0,SUM($C$103:$C$112))</f>
        <v>0</v>
      </c>
      <c r="E20" s="85"/>
      <c r="F20" s="145" t="str">
        <f>Hulpblad!V5</f>
        <v xml:space="preserve"> </v>
      </c>
      <c r="G20" s="63"/>
      <c r="H20" s="151" t="str">
        <f t="shared" si="0"/>
        <v/>
      </c>
      <c r="I20" s="85"/>
    </row>
    <row r="21" spans="1:12" x14ac:dyDescent="0.25">
      <c r="A21" s="144">
        <f>IFERROR(HLOOKUP(VLOOKUP(Projectinformatie!$B$24,Keuzeopties[#All],3,FALSE)&amp;IF($C$6="Kennisinstelling","K",""),Keuze_Kostensoort[#All],6,FALSE),0)</f>
        <v>0</v>
      </c>
      <c r="B21" s="145" t="str">
        <f>Hulpblad!G6</f>
        <v>Afschrijvingskosten</v>
      </c>
      <c r="C21" s="63"/>
      <c r="D21" s="151">
        <f>IF(A21=0,0,SUM($I$160:$I$167))</f>
        <v>0</v>
      </c>
      <c r="E21" s="85"/>
      <c r="F21" s="145" t="str">
        <f>Hulpblad!V6</f>
        <v xml:space="preserve"> </v>
      </c>
      <c r="G21" s="63"/>
      <c r="H21" s="151" t="str">
        <f t="shared" si="0"/>
        <v/>
      </c>
      <c r="I21" s="85"/>
    </row>
    <row r="22" spans="1:12" x14ac:dyDescent="0.25">
      <c r="A22" s="144">
        <f>IFERROR(HLOOKUP(VLOOKUP(Projectinformatie!$B$24,Keuzeopties[#All],3,FALSE)&amp;IF($C$6="Kennisinstelling","K",""),Keuze_Kostensoort[#All],7,FALSE),0)</f>
        <v>0</v>
      </c>
      <c r="B22" s="145" t="str">
        <f>Hulpblad!G7</f>
        <v>Bijdragen in natura</v>
      </c>
      <c r="C22" s="63"/>
      <c r="D22" s="151">
        <f>IF(A22=0,0,SUM($E$120:$E$128))</f>
        <v>0</v>
      </c>
      <c r="E22" s="85"/>
      <c r="F22" s="145" t="str">
        <f>Hulpblad!V7</f>
        <v xml:space="preserve"> </v>
      </c>
      <c r="G22" s="63"/>
      <c r="H22" s="151" t="str">
        <f t="shared" si="0"/>
        <v/>
      </c>
      <c r="I22" s="85"/>
      <c r="L22" s="10"/>
    </row>
    <row r="23" spans="1:12" x14ac:dyDescent="0.25">
      <c r="A23" s="144">
        <f>IFERROR(HLOOKUP(VLOOKUP(Projectinformatie!$B$24,Keuzeopties[#All],3,FALSE)&amp;IF($C$6="Kennisinstelling","K",""),Keuze_Kostensoort[#All],8,FALSE),0)</f>
        <v>0</v>
      </c>
      <c r="B23" s="145" t="str">
        <f>Hulpblad!G8</f>
        <v>Overige kosten derden</v>
      </c>
      <c r="C23" s="63"/>
      <c r="D23" s="151">
        <f>IF(A23=0,0,SUM($F$136:$F$152))</f>
        <v>0</v>
      </c>
      <c r="E23" s="85"/>
      <c r="F23" s="145" t="str">
        <f>Hulpblad!V8</f>
        <v xml:space="preserve"> </v>
      </c>
      <c r="G23" s="63"/>
      <c r="H23" s="151" t="str">
        <f t="shared" si="0"/>
        <v/>
      </c>
      <c r="I23" s="85"/>
    </row>
    <row r="24" spans="1:12" x14ac:dyDescent="0.25">
      <c r="A24" s="144">
        <f>IFERROR(HLOOKUP(VLOOKUP(Projectinformatie!$B$24,Keuzeopties[#All],3,FALSE)&amp;IF(C15="Kennisinstelling","K",""),Keuze_Kostensoort[#All],9,FALSE),0)</f>
        <v>0</v>
      </c>
      <c r="B24" s="146" t="str">
        <f>Hulpblad!G9</f>
        <v>Forfait kleine uitgaven &lt; € 250 (1% Overige kosten derden)</v>
      </c>
      <c r="C24" s="143"/>
      <c r="D24" s="151">
        <f>IF(A24=0,0,SUM($C$175:$C$184))</f>
        <v>0</v>
      </c>
      <c r="E24" s="85"/>
      <c r="F24" s="149" t="str">
        <f>Hulpblad!V9</f>
        <v xml:space="preserve"> </v>
      </c>
      <c r="G24" s="138"/>
      <c r="H24" s="151" t="str">
        <f t="shared" si="0"/>
        <v/>
      </c>
      <c r="I24" s="85"/>
    </row>
    <row r="25" spans="1:12" x14ac:dyDescent="0.25">
      <c r="A25" s="144">
        <f>IFERROR(HLOOKUP(VLOOKUP(Projectinformatie!$B$24,Keuzeopties[#All],3,FALSE)&amp;IF(C16="Kennisinstelling","K",""),Keuze_Kostensoort[#All],10,FALSE),0)</f>
        <v>0</v>
      </c>
      <c r="B25" s="147" t="str">
        <f>Hulpblad!G10</f>
        <v>Uurtarief € 67</v>
      </c>
      <c r="C25" s="64"/>
      <c r="D25" s="151">
        <f>IF(A25=0,0,SUM($E$192:$E$207))</f>
        <v>0</v>
      </c>
      <c r="E25" s="85"/>
      <c r="F25" s="147" t="str">
        <f>Hulpblad!V10</f>
        <v xml:space="preserve"> </v>
      </c>
      <c r="G25" s="64"/>
      <c r="H25" s="151" t="str">
        <f t="shared" si="0"/>
        <v/>
      </c>
      <c r="I25" s="85"/>
    </row>
    <row r="26" spans="1:12" ht="16.5" thickBot="1" x14ac:dyDescent="0.3">
      <c r="A26" s="144">
        <f>IFERROR(HLOOKUP(VLOOKUP(Projectinformatie!$B$24,Keuzeopties[#All],3,FALSE)&amp;IF(C17="Kennisinstelling","K",""),Keuze_Kostensoort[#All],11,FALSE),0)</f>
        <v>0</v>
      </c>
      <c r="B26" s="148" t="str">
        <f>Hulpblad!G11</f>
        <v>Maandbedrag € 9.600</v>
      </c>
      <c r="C26" s="65"/>
      <c r="D26" s="152">
        <f>IF(A26=0,0,SUM($F$215:$F$229))</f>
        <v>0</v>
      </c>
      <c r="E26" s="85"/>
      <c r="F26" s="150" t="str">
        <f>Hulpblad!V11</f>
        <v xml:space="preserve"> </v>
      </c>
      <c r="G26" s="65"/>
      <c r="H26" s="152" t="str">
        <f t="shared" si="0"/>
        <v/>
      </c>
      <c r="I26" s="85"/>
    </row>
    <row r="27" spans="1:12" ht="20.25" thickTop="1" thickBot="1" x14ac:dyDescent="0.35">
      <c r="B27" s="66" t="s">
        <v>90</v>
      </c>
      <c r="C27" s="67"/>
      <c r="D27" s="153">
        <f>SUM(D17:D26)</f>
        <v>0</v>
      </c>
      <c r="E27" s="85"/>
      <c r="F27" s="66" t="s">
        <v>90</v>
      </c>
      <c r="G27" s="67"/>
      <c r="H27" s="153">
        <f>SUM(H17:H26)</f>
        <v>0</v>
      </c>
      <c r="I27" s="85"/>
    </row>
    <row r="28" spans="1:12" ht="9" customHeight="1" x14ac:dyDescent="0.3">
      <c r="B28" s="82"/>
      <c r="C28" s="83"/>
      <c r="D28" s="84"/>
      <c r="E28" s="85"/>
      <c r="F28" s="82"/>
      <c r="G28" s="83"/>
      <c r="H28" s="84"/>
      <c r="I28" s="85"/>
    </row>
    <row r="29" spans="1:12" ht="49.5" customHeight="1" thickBot="1" x14ac:dyDescent="0.3">
      <c r="B29" s="86" t="s">
        <v>91</v>
      </c>
      <c r="C29" s="261" t="str">
        <f>IF(D27=H27,IF(C249&lt;&gt;"Ja","Let op: de financiering is nog niet gelijk aan de opgevoerde kosten. Zie ook de financieringstabel onder de kostenbegroting.",IF(C272&lt;&gt;"Ja","Let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29" s="261"/>
      <c r="E29" s="261"/>
      <c r="F29" s="261"/>
      <c r="G29" s="261"/>
      <c r="H29" s="261"/>
      <c r="I29" s="141"/>
    </row>
    <row r="30" spans="1:12" ht="13.5" customHeight="1" thickTop="1" x14ac:dyDescent="0.25">
      <c r="B30" s="38"/>
      <c r="C30" s="38"/>
      <c r="D30" s="38"/>
      <c r="E30" s="38"/>
      <c r="F30" s="38"/>
      <c r="G30" s="38"/>
      <c r="H30" s="38"/>
    </row>
    <row r="31" spans="1:12" ht="25.5" customHeight="1" x14ac:dyDescent="0.25">
      <c r="B31" s="264" t="s">
        <v>92</v>
      </c>
      <c r="C31" s="264"/>
      <c r="D31" s="264"/>
      <c r="E31" s="264"/>
      <c r="F31" s="264"/>
      <c r="G31" s="264"/>
      <c r="H31" s="264"/>
    </row>
    <row r="32" spans="1:12" ht="18.75" x14ac:dyDescent="0.3">
      <c r="B32" s="33"/>
      <c r="C32" s="34"/>
      <c r="D32" s="35"/>
      <c r="E32"/>
      <c r="F32" s="33"/>
      <c r="G32" s="34"/>
      <c r="H32" s="35"/>
    </row>
    <row r="33" spans="1:8" ht="21" x14ac:dyDescent="0.35">
      <c r="A33" s="144" t="str">
        <f>IF($A$16=0,"",IF(COUNTIFS($A$17:$A$26,B33)=1,1,"nvt"))</f>
        <v/>
      </c>
      <c r="B33" s="154" t="str">
        <f>B17</f>
        <v>Uurtarief € 55</v>
      </c>
      <c r="C33" s="50"/>
      <c r="D33"/>
      <c r="E33"/>
      <c r="F33"/>
      <c r="G33"/>
      <c r="H33"/>
    </row>
    <row r="34" spans="1:8" ht="15" customHeight="1" x14ac:dyDescent="0.25">
      <c r="B34" s="259" t="str">
        <f>IF(A33="nvt",VLOOKUP(A33,Alle_Kostensoorten[],2,FALSE),VLOOKUP(B33,Alle_Kostensoorten[],2,FALSE))</f>
        <v>Toelichting: Geen bijzonderheden</v>
      </c>
      <c r="C34" s="259"/>
      <c r="D34" s="259"/>
      <c r="E34" s="259"/>
      <c r="F34"/>
      <c r="G34"/>
      <c r="H34"/>
    </row>
    <row r="35" spans="1:8" ht="7.5" customHeight="1" x14ac:dyDescent="0.3">
      <c r="B35" s="3"/>
      <c r="C35" s="4"/>
      <c r="D35"/>
      <c r="E35"/>
      <c r="F35"/>
      <c r="G35"/>
      <c r="H35"/>
    </row>
    <row r="36" spans="1:8" ht="31.5" customHeight="1" thickBot="1" x14ac:dyDescent="0.35">
      <c r="B36" s="188" t="s">
        <v>50</v>
      </c>
      <c r="C36" s="134" t="s">
        <v>93</v>
      </c>
      <c r="D36" s="134" t="s">
        <v>94</v>
      </c>
      <c r="E36" s="186" t="s">
        <v>65</v>
      </c>
      <c r="F36"/>
      <c r="G36" s="10"/>
      <c r="H36"/>
    </row>
    <row r="37" spans="1:8" ht="15.75" customHeight="1" thickTop="1" x14ac:dyDescent="0.3">
      <c r="B37" s="246"/>
      <c r="C37" s="229"/>
      <c r="D37" s="232"/>
      <c r="E37" s="195">
        <f t="shared" ref="E37:E51" si="1">IF($A$33=1,$D37*55,0)</f>
        <v>0</v>
      </c>
      <c r="F37"/>
      <c r="G37"/>
      <c r="H37"/>
    </row>
    <row r="38" spans="1:8" ht="15.75" customHeight="1" x14ac:dyDescent="0.3">
      <c r="B38" s="215"/>
      <c r="C38" s="107"/>
      <c r="D38" s="205"/>
      <c r="E38" s="199">
        <f t="shared" si="1"/>
        <v>0</v>
      </c>
      <c r="F38"/>
      <c r="G38"/>
      <c r="H38"/>
    </row>
    <row r="39" spans="1:8" ht="15.75" customHeight="1" x14ac:dyDescent="0.3">
      <c r="B39" s="215"/>
      <c r="C39" s="107"/>
      <c r="D39" s="205"/>
      <c r="E39" s="199">
        <f t="shared" si="1"/>
        <v>0</v>
      </c>
      <c r="F39"/>
      <c r="G39"/>
      <c r="H39"/>
    </row>
    <row r="40" spans="1:8" ht="15.75" customHeight="1" x14ac:dyDescent="0.3">
      <c r="B40" s="215"/>
      <c r="C40" s="107"/>
      <c r="D40" s="205"/>
      <c r="E40" s="199">
        <f t="shared" si="1"/>
        <v>0</v>
      </c>
      <c r="F40"/>
      <c r="G40"/>
      <c r="H40"/>
    </row>
    <row r="41" spans="1:8" ht="15.75" customHeight="1" x14ac:dyDescent="0.3">
      <c r="B41" s="215"/>
      <c r="C41" s="107"/>
      <c r="D41" s="205"/>
      <c r="E41" s="199">
        <f t="shared" si="1"/>
        <v>0</v>
      </c>
      <c r="F41"/>
      <c r="G41"/>
      <c r="H41"/>
    </row>
    <row r="42" spans="1:8" ht="15.75" customHeight="1" x14ac:dyDescent="0.3">
      <c r="B42" s="215"/>
      <c r="C42" s="107"/>
      <c r="D42" s="205"/>
      <c r="E42" s="199">
        <f t="shared" si="1"/>
        <v>0</v>
      </c>
      <c r="F42"/>
      <c r="G42"/>
      <c r="H42"/>
    </row>
    <row r="43" spans="1:8" ht="15.75" customHeight="1" x14ac:dyDescent="0.3">
      <c r="B43" s="215"/>
      <c r="C43" s="107"/>
      <c r="D43" s="205"/>
      <c r="E43" s="199">
        <f t="shared" si="1"/>
        <v>0</v>
      </c>
      <c r="F43"/>
      <c r="G43"/>
      <c r="H43"/>
    </row>
    <row r="44" spans="1:8" ht="15.75" customHeight="1" x14ac:dyDescent="0.3">
      <c r="B44" s="215"/>
      <c r="C44" s="107"/>
      <c r="D44" s="205"/>
      <c r="E44" s="199">
        <f t="shared" si="1"/>
        <v>0</v>
      </c>
      <c r="F44"/>
      <c r="G44"/>
      <c r="H44"/>
    </row>
    <row r="45" spans="1:8" ht="15.75" customHeight="1" x14ac:dyDescent="0.3">
      <c r="B45" s="215"/>
      <c r="C45" s="107"/>
      <c r="D45" s="205"/>
      <c r="E45" s="199">
        <f t="shared" si="1"/>
        <v>0</v>
      </c>
      <c r="F45"/>
      <c r="G45"/>
      <c r="H45"/>
    </row>
    <row r="46" spans="1:8" ht="15.75" customHeight="1" x14ac:dyDescent="0.3">
      <c r="B46" s="215"/>
      <c r="C46" s="107"/>
      <c r="D46" s="205"/>
      <c r="E46" s="199">
        <f t="shared" si="1"/>
        <v>0</v>
      </c>
      <c r="F46"/>
      <c r="G46"/>
      <c r="H46"/>
    </row>
    <row r="47" spans="1:8" ht="15.75" customHeight="1" x14ac:dyDescent="0.3">
      <c r="B47" s="215"/>
      <c r="C47" s="107"/>
      <c r="D47" s="205"/>
      <c r="E47" s="199">
        <f t="shared" si="1"/>
        <v>0</v>
      </c>
      <c r="F47"/>
      <c r="G47"/>
      <c r="H47"/>
    </row>
    <row r="48" spans="1:8" ht="15.75" customHeight="1" x14ac:dyDescent="0.3">
      <c r="B48" s="215"/>
      <c r="C48" s="107"/>
      <c r="D48" s="205"/>
      <c r="E48" s="199">
        <f t="shared" si="1"/>
        <v>0</v>
      </c>
      <c r="F48"/>
      <c r="G48"/>
      <c r="H48"/>
    </row>
    <row r="49" spans="1:8" ht="15.75" customHeight="1" x14ac:dyDescent="0.3">
      <c r="B49" s="215"/>
      <c r="C49" s="107"/>
      <c r="D49" s="205"/>
      <c r="E49" s="199">
        <f t="shared" si="1"/>
        <v>0</v>
      </c>
      <c r="F49"/>
      <c r="G49"/>
      <c r="H49"/>
    </row>
    <row r="50" spans="1:8" ht="15.75" customHeight="1" x14ac:dyDescent="0.3">
      <c r="B50" s="215"/>
      <c r="C50" s="107"/>
      <c r="D50" s="205"/>
      <c r="E50" s="199">
        <f t="shared" si="1"/>
        <v>0</v>
      </c>
      <c r="F50"/>
      <c r="G50"/>
      <c r="H50"/>
    </row>
    <row r="51" spans="1:8" ht="15.75" customHeight="1" thickBot="1" x14ac:dyDescent="0.35">
      <c r="B51" s="93"/>
      <c r="C51" s="94"/>
      <c r="D51" s="142"/>
      <c r="E51" s="156">
        <f t="shared" si="1"/>
        <v>0</v>
      </c>
      <c r="F51"/>
      <c r="G51"/>
      <c r="H51"/>
    </row>
    <row r="52" spans="1:8" ht="16.5" thickTop="1" x14ac:dyDescent="0.3">
      <c r="B52" s="76" t="s">
        <v>90</v>
      </c>
      <c r="C52" s="76"/>
      <c r="D52" s="219"/>
      <c r="E52" s="164">
        <f>SUM(E37:E51)</f>
        <v>0</v>
      </c>
      <c r="F52" s="8"/>
      <c r="G52"/>
      <c r="H52"/>
    </row>
    <row r="53" spans="1:8" x14ac:dyDescent="0.3">
      <c r="B53" s="1"/>
      <c r="C53" s="1"/>
      <c r="D53" s="1"/>
      <c r="E53" s="1"/>
      <c r="F53" s="7"/>
      <c r="G53" s="8"/>
      <c r="H53"/>
    </row>
    <row r="54" spans="1:8" x14ac:dyDescent="0.3">
      <c r="B54" s="1"/>
      <c r="C54" s="1"/>
      <c r="D54" s="1"/>
      <c r="E54" s="1"/>
      <c r="F54" s="7"/>
      <c r="G54" s="8"/>
      <c r="H54"/>
    </row>
    <row r="55" spans="1:8" ht="21" x14ac:dyDescent="0.35">
      <c r="A55" s="144" t="str">
        <f>IF($A$16=0,"",IF(COUNTIFS($A$17:$A$26,B55)=1,1,"nvt"))</f>
        <v/>
      </c>
      <c r="B55" s="154" t="str">
        <f>B18</f>
        <v>Maandbedrag € 7.800</v>
      </c>
      <c r="C55" s="50"/>
      <c r="D55" s="1"/>
      <c r="E55" s="1"/>
      <c r="F55" s="7"/>
      <c r="G55" s="8"/>
      <c r="H55"/>
    </row>
    <row r="56" spans="1:8" ht="15" customHeight="1" x14ac:dyDescent="0.25">
      <c r="B56" s="259" t="str">
        <f>IF(A55="nvt",VLOOKUP(A55,Alle_Kostensoorten[],2,FALSE),VLOOKUP(B55,Alle_Kostensoorten[],2,FALSE))</f>
        <v>Toelichting: Geen bijzonderheden</v>
      </c>
      <c r="C56" s="259"/>
      <c r="D56" s="259"/>
      <c r="E56" s="259"/>
      <c r="F56" s="259"/>
      <c r="G56"/>
      <c r="H56"/>
    </row>
    <row r="57" spans="1:8" ht="9" customHeight="1" x14ac:dyDescent="0.3">
      <c r="B57" s="1"/>
      <c r="C57" s="1"/>
      <c r="D57" s="1"/>
      <c r="E57" s="1"/>
      <c r="F57" s="7"/>
      <c r="G57" s="8"/>
      <c r="H57"/>
    </row>
    <row r="58" spans="1:8" ht="45.75" thickBot="1" x14ac:dyDescent="0.35">
      <c r="B58" s="188" t="s">
        <v>50</v>
      </c>
      <c r="C58" s="134" t="s">
        <v>93</v>
      </c>
      <c r="D58" s="134" t="s">
        <v>95</v>
      </c>
      <c r="E58" s="134" t="s">
        <v>96</v>
      </c>
      <c r="F58" s="186" t="s">
        <v>65</v>
      </c>
      <c r="G58"/>
      <c r="H58"/>
    </row>
    <row r="59" spans="1:8" ht="15.75" customHeight="1" thickTop="1" x14ac:dyDescent="0.3">
      <c r="B59" s="228"/>
      <c r="C59" s="229"/>
      <c r="D59" s="232"/>
      <c r="E59" s="237"/>
      <c r="F59" s="195">
        <f>IF($A$55=1,$D59*$E59*7800,0)</f>
        <v>0</v>
      </c>
      <c r="G59"/>
      <c r="H59"/>
    </row>
    <row r="60" spans="1:8" ht="15.75" customHeight="1" x14ac:dyDescent="0.3">
      <c r="B60" s="202"/>
      <c r="C60" s="107"/>
      <c r="D60" s="205"/>
      <c r="E60" s="206"/>
      <c r="F60" s="199">
        <f t="shared" ref="F60:F73" si="2">IF($A$55=1,$D60*$E60*7800,0)</f>
        <v>0</v>
      </c>
      <c r="G60"/>
      <c r="H60"/>
    </row>
    <row r="61" spans="1:8" ht="15.75" customHeight="1" x14ac:dyDescent="0.3">
      <c r="B61" s="202"/>
      <c r="C61" s="107"/>
      <c r="D61" s="205"/>
      <c r="E61" s="206"/>
      <c r="F61" s="199">
        <f t="shared" si="2"/>
        <v>0</v>
      </c>
      <c r="G61"/>
      <c r="H61"/>
    </row>
    <row r="62" spans="1:8" ht="15.75" customHeight="1" x14ac:dyDescent="0.3">
      <c r="B62" s="202"/>
      <c r="C62" s="107"/>
      <c r="D62" s="205"/>
      <c r="E62" s="206"/>
      <c r="F62" s="199">
        <f t="shared" si="2"/>
        <v>0</v>
      </c>
      <c r="G62"/>
      <c r="H62"/>
    </row>
    <row r="63" spans="1:8" ht="15.75" customHeight="1" x14ac:dyDescent="0.3">
      <c r="B63" s="202"/>
      <c r="C63" s="107"/>
      <c r="D63" s="205"/>
      <c r="E63" s="206"/>
      <c r="F63" s="199">
        <f t="shared" si="2"/>
        <v>0</v>
      </c>
      <c r="G63"/>
      <c r="H63"/>
    </row>
    <row r="64" spans="1:8" ht="15.75" customHeight="1" x14ac:dyDescent="0.3">
      <c r="B64" s="202"/>
      <c r="C64" s="107"/>
      <c r="D64" s="205"/>
      <c r="E64" s="206"/>
      <c r="F64" s="199">
        <f t="shared" si="2"/>
        <v>0</v>
      </c>
      <c r="G64"/>
      <c r="H64"/>
    </row>
    <row r="65" spans="1:8" ht="15.75" customHeight="1" x14ac:dyDescent="0.3">
      <c r="B65" s="202"/>
      <c r="C65" s="107"/>
      <c r="D65" s="205"/>
      <c r="E65" s="206"/>
      <c r="F65" s="199">
        <f t="shared" si="2"/>
        <v>0</v>
      </c>
      <c r="G65"/>
      <c r="H65"/>
    </row>
    <row r="66" spans="1:8" ht="15.75" customHeight="1" x14ac:dyDescent="0.3">
      <c r="B66" s="202"/>
      <c r="C66" s="107"/>
      <c r="D66" s="205"/>
      <c r="E66" s="206"/>
      <c r="F66" s="199">
        <f t="shared" si="2"/>
        <v>0</v>
      </c>
      <c r="G66"/>
      <c r="H66"/>
    </row>
    <row r="67" spans="1:8" ht="15.75" customHeight="1" x14ac:dyDescent="0.3">
      <c r="B67" s="202"/>
      <c r="C67" s="107"/>
      <c r="D67" s="205"/>
      <c r="E67" s="206"/>
      <c r="F67" s="199">
        <f t="shared" si="2"/>
        <v>0</v>
      </c>
      <c r="G67"/>
      <c r="H67"/>
    </row>
    <row r="68" spans="1:8" ht="15.75" customHeight="1" x14ac:dyDescent="0.3">
      <c r="B68" s="202"/>
      <c r="C68" s="107"/>
      <c r="D68" s="205"/>
      <c r="E68" s="206"/>
      <c r="F68" s="199">
        <f t="shared" si="2"/>
        <v>0</v>
      </c>
      <c r="G68"/>
      <c r="H68"/>
    </row>
    <row r="69" spans="1:8" ht="15.75" customHeight="1" x14ac:dyDescent="0.3">
      <c r="B69" s="202"/>
      <c r="C69" s="107"/>
      <c r="D69" s="205"/>
      <c r="E69" s="206"/>
      <c r="F69" s="199">
        <f t="shared" si="2"/>
        <v>0</v>
      </c>
      <c r="G69"/>
      <c r="H69"/>
    </row>
    <row r="70" spans="1:8" ht="15.75" customHeight="1" x14ac:dyDescent="0.3">
      <c r="B70" s="202"/>
      <c r="C70" s="107"/>
      <c r="D70" s="205"/>
      <c r="E70" s="206"/>
      <c r="F70" s="199">
        <f t="shared" si="2"/>
        <v>0</v>
      </c>
      <c r="G70"/>
      <c r="H70"/>
    </row>
    <row r="71" spans="1:8" ht="15.75" customHeight="1" x14ac:dyDescent="0.3">
      <c r="B71" s="202"/>
      <c r="C71" s="107"/>
      <c r="D71" s="205"/>
      <c r="E71" s="206"/>
      <c r="F71" s="199">
        <f t="shared" si="2"/>
        <v>0</v>
      </c>
      <c r="G71"/>
      <c r="H71"/>
    </row>
    <row r="72" spans="1:8" ht="15.75" customHeight="1" x14ac:dyDescent="0.3">
      <c r="B72" s="202"/>
      <c r="C72" s="107"/>
      <c r="D72" s="205"/>
      <c r="E72" s="206"/>
      <c r="F72" s="199">
        <f t="shared" si="2"/>
        <v>0</v>
      </c>
      <c r="G72"/>
      <c r="H72"/>
    </row>
    <row r="73" spans="1:8" ht="15.75" customHeight="1" thickBot="1" x14ac:dyDescent="0.35">
      <c r="B73" s="95"/>
      <c r="C73" s="212"/>
      <c r="D73" s="213"/>
      <c r="E73" s="214"/>
      <c r="F73" s="156">
        <f t="shared" si="2"/>
        <v>0</v>
      </c>
      <c r="G73"/>
      <c r="H73"/>
    </row>
    <row r="74" spans="1:8" ht="16.5" thickTop="1" x14ac:dyDescent="0.3">
      <c r="B74" s="76" t="s">
        <v>90</v>
      </c>
      <c r="C74" s="76"/>
      <c r="D74" s="219"/>
      <c r="E74" s="220"/>
      <c r="F74" s="164">
        <f>SUM(F59:F73)</f>
        <v>0</v>
      </c>
      <c r="G74"/>
      <c r="H74"/>
    </row>
    <row r="75" spans="1:8" x14ac:dyDescent="0.3">
      <c r="B75" s="6"/>
      <c r="C75" s="6"/>
      <c r="D75" s="6"/>
      <c r="E75" s="19"/>
      <c r="F75" s="19"/>
      <c r="G75" s="19"/>
      <c r="H75"/>
    </row>
    <row r="76" spans="1:8" x14ac:dyDescent="0.3">
      <c r="B76" s="1"/>
      <c r="C76" s="1"/>
      <c r="D76" s="1"/>
      <c r="E76" s="1"/>
      <c r="F76" s="7"/>
      <c r="G76" s="8"/>
      <c r="H76"/>
    </row>
    <row r="77" spans="1:8" ht="21" x14ac:dyDescent="0.35">
      <c r="A77" s="144" t="str">
        <f>IF($A$16=0,"",IF(COUNTIFS($A$17:$A$26,B77)=1,1,"nvt"))</f>
        <v/>
      </c>
      <c r="B77" s="154" t="str">
        <f>B19</f>
        <v>IKS voor kennisinstellingen</v>
      </c>
      <c r="C77" s="50"/>
      <c r="D77" s="1"/>
      <c r="E77" s="1"/>
      <c r="F77" s="7"/>
      <c r="G77" s="8"/>
      <c r="H77"/>
    </row>
    <row r="78" spans="1:8" ht="15" customHeight="1" x14ac:dyDescent="0.25">
      <c r="B78" s="259" t="e">
        <f>IF(A77=1,VLOOKUP(B77,Alle_Kostensoorten[],2,FALSE),VLOOKUP(A77,Alle_Kostensoorten[],2,FALSE))</f>
        <v>#N/A</v>
      </c>
      <c r="C78" s="259"/>
      <c r="D78" s="259"/>
      <c r="E78" s="259"/>
      <c r="F78" s="259"/>
      <c r="G78"/>
      <c r="H78"/>
    </row>
    <row r="79" spans="1:8" ht="11.25" customHeight="1" x14ac:dyDescent="0.3">
      <c r="B79" s="1"/>
      <c r="C79" s="1"/>
      <c r="D79" s="1"/>
      <c r="E79" s="1"/>
      <c r="F79" s="7"/>
      <c r="G79" s="8"/>
      <c r="H79"/>
    </row>
    <row r="80" spans="1:8" s="5" customFormat="1" ht="30.75" thickBot="1" x14ac:dyDescent="0.35">
      <c r="B80" s="188" t="s">
        <v>50</v>
      </c>
      <c r="C80" s="134" t="s">
        <v>97</v>
      </c>
      <c r="D80" s="134" t="s">
        <v>94</v>
      </c>
      <c r="E80" s="134" t="s">
        <v>98</v>
      </c>
      <c r="F80" s="186" t="s">
        <v>65</v>
      </c>
    </row>
    <row r="81" spans="2:8" ht="15.75" customHeight="1" thickTop="1" x14ac:dyDescent="0.3">
      <c r="B81" s="228"/>
      <c r="C81" s="229"/>
      <c r="D81" s="232"/>
      <c r="E81" s="247"/>
      <c r="F81" s="195">
        <f t="shared" ref="F81:F95" si="3">IF($A$77=1,$D81*$E81,0)</f>
        <v>0</v>
      </c>
      <c r="G81"/>
      <c r="H81"/>
    </row>
    <row r="82" spans="2:8" ht="15.75" customHeight="1" x14ac:dyDescent="0.3">
      <c r="B82" s="202"/>
      <c r="C82" s="107"/>
      <c r="D82" s="205"/>
      <c r="E82" s="247"/>
      <c r="F82" s="199">
        <f t="shared" si="3"/>
        <v>0</v>
      </c>
      <c r="G82"/>
      <c r="H82"/>
    </row>
    <row r="83" spans="2:8" ht="15.75" customHeight="1" x14ac:dyDescent="0.3">
      <c r="B83" s="202"/>
      <c r="C83" s="107"/>
      <c r="D83" s="205"/>
      <c r="E83" s="247"/>
      <c r="F83" s="199">
        <f t="shared" si="3"/>
        <v>0</v>
      </c>
      <c r="G83"/>
      <c r="H83"/>
    </row>
    <row r="84" spans="2:8" ht="15.75" customHeight="1" x14ac:dyDescent="0.3">
      <c r="B84" s="202"/>
      <c r="C84" s="107"/>
      <c r="D84" s="205"/>
      <c r="E84" s="247"/>
      <c r="F84" s="199">
        <f t="shared" si="3"/>
        <v>0</v>
      </c>
      <c r="G84"/>
      <c r="H84"/>
    </row>
    <row r="85" spans="2:8" ht="15.75" customHeight="1" x14ac:dyDescent="0.3">
      <c r="B85" s="202"/>
      <c r="C85" s="107"/>
      <c r="D85" s="205"/>
      <c r="E85" s="248"/>
      <c r="F85" s="199">
        <f t="shared" si="3"/>
        <v>0</v>
      </c>
      <c r="G85"/>
      <c r="H85"/>
    </row>
    <row r="86" spans="2:8" ht="15.75" customHeight="1" x14ac:dyDescent="0.3">
      <c r="B86" s="202"/>
      <c r="C86" s="107"/>
      <c r="D86" s="205"/>
      <c r="E86" s="248"/>
      <c r="F86" s="199">
        <f t="shared" si="3"/>
        <v>0</v>
      </c>
      <c r="G86"/>
      <c r="H86"/>
    </row>
    <row r="87" spans="2:8" ht="15.75" customHeight="1" x14ac:dyDescent="0.3">
      <c r="B87" s="202"/>
      <c r="C87" s="107"/>
      <c r="D87" s="205"/>
      <c r="E87" s="248"/>
      <c r="F87" s="199">
        <f t="shared" si="3"/>
        <v>0</v>
      </c>
      <c r="G87"/>
      <c r="H87"/>
    </row>
    <row r="88" spans="2:8" ht="15.75" customHeight="1" x14ac:dyDescent="0.3">
      <c r="B88" s="202"/>
      <c r="C88" s="107"/>
      <c r="D88" s="205"/>
      <c r="E88" s="248"/>
      <c r="F88" s="199">
        <f t="shared" si="3"/>
        <v>0</v>
      </c>
      <c r="G88"/>
      <c r="H88"/>
    </row>
    <row r="89" spans="2:8" ht="15.75" customHeight="1" x14ac:dyDescent="0.3">
      <c r="B89" s="202"/>
      <c r="C89" s="107"/>
      <c r="D89" s="205"/>
      <c r="E89" s="248"/>
      <c r="F89" s="199">
        <f t="shared" si="3"/>
        <v>0</v>
      </c>
      <c r="G89"/>
      <c r="H89"/>
    </row>
    <row r="90" spans="2:8" ht="15.75" customHeight="1" x14ac:dyDescent="0.3">
      <c r="B90" s="202"/>
      <c r="C90" s="107"/>
      <c r="D90" s="205"/>
      <c r="E90" s="248"/>
      <c r="F90" s="199">
        <f t="shared" si="3"/>
        <v>0</v>
      </c>
      <c r="G90"/>
      <c r="H90"/>
    </row>
    <row r="91" spans="2:8" ht="15.75" customHeight="1" x14ac:dyDescent="0.3">
      <c r="B91" s="202"/>
      <c r="C91" s="107"/>
      <c r="D91" s="205"/>
      <c r="E91" s="248"/>
      <c r="F91" s="199">
        <f t="shared" si="3"/>
        <v>0</v>
      </c>
      <c r="G91"/>
      <c r="H91"/>
    </row>
    <row r="92" spans="2:8" ht="15.75" customHeight="1" x14ac:dyDescent="0.3">
      <c r="B92" s="202"/>
      <c r="C92" s="107"/>
      <c r="D92" s="205"/>
      <c r="E92" s="248"/>
      <c r="F92" s="199">
        <f t="shared" si="3"/>
        <v>0</v>
      </c>
      <c r="G92"/>
      <c r="H92"/>
    </row>
    <row r="93" spans="2:8" ht="15.75" customHeight="1" x14ac:dyDescent="0.3">
      <c r="B93" s="202"/>
      <c r="C93" s="107"/>
      <c r="D93" s="205"/>
      <c r="E93" s="248"/>
      <c r="F93" s="199">
        <f t="shared" si="3"/>
        <v>0</v>
      </c>
      <c r="G93"/>
      <c r="H93"/>
    </row>
    <row r="94" spans="2:8" ht="15.75" customHeight="1" x14ac:dyDescent="0.3">
      <c r="B94" s="202"/>
      <c r="C94" s="107"/>
      <c r="D94" s="205"/>
      <c r="E94" s="248"/>
      <c r="F94" s="199">
        <f t="shared" si="3"/>
        <v>0</v>
      </c>
      <c r="G94"/>
      <c r="H94"/>
    </row>
    <row r="95" spans="2:8" ht="15.75" customHeight="1" thickBot="1" x14ac:dyDescent="0.35">
      <c r="B95" s="95"/>
      <c r="C95" s="212"/>
      <c r="D95" s="213"/>
      <c r="E95" s="96"/>
      <c r="F95" s="156">
        <f t="shared" si="3"/>
        <v>0</v>
      </c>
      <c r="G95"/>
      <c r="H95"/>
    </row>
    <row r="96" spans="2:8" ht="16.5" thickTop="1" x14ac:dyDescent="0.3">
      <c r="B96" s="76" t="s">
        <v>90</v>
      </c>
      <c r="C96" s="76"/>
      <c r="D96" s="219"/>
      <c r="E96" s="76"/>
      <c r="F96" s="164">
        <f>SUM(F81:F95)</f>
        <v>0</v>
      </c>
      <c r="G96"/>
      <c r="H96"/>
    </row>
    <row r="97" spans="1:8" x14ac:dyDescent="0.3">
      <c r="B97" s="1"/>
      <c r="C97" s="1"/>
      <c r="D97" s="1"/>
      <c r="E97" s="1"/>
      <c r="F97" s="7"/>
      <c r="G97" s="8"/>
      <c r="H97"/>
    </row>
    <row r="98" spans="1:8" x14ac:dyDescent="0.3">
      <c r="B98" s="1"/>
      <c r="C98" s="1"/>
      <c r="D98" s="1"/>
      <c r="E98" s="1"/>
      <c r="F98" s="7"/>
      <c r="G98" s="8"/>
      <c r="H98"/>
    </row>
    <row r="99" spans="1:8" ht="21" x14ac:dyDescent="0.35">
      <c r="A99" s="144" t="str">
        <f>IF($A$16=0,"",IF(COUNTIFS($A$17:$A$26,B99)=1,1,"nvt"))</f>
        <v/>
      </c>
      <c r="B99" s="154" t="str">
        <f>B20</f>
        <v>Forfait 23% over overige directe kosten</v>
      </c>
      <c r="C99" s="50"/>
      <c r="D99" s="1"/>
      <c r="E99" s="1"/>
      <c r="F99" s="7"/>
      <c r="G99" s="8"/>
      <c r="H99"/>
    </row>
    <row r="100" spans="1:8" ht="15" x14ac:dyDescent="0.25">
      <c r="B100" s="259" t="e">
        <f>IF(A99=1,VLOOKUP(B99,Alle_Kostensoorten[],2,FALSE),VLOOKUP(A99,Alle_Kostensoorten[],2,FALSE))</f>
        <v>#N/A</v>
      </c>
      <c r="C100" s="259"/>
      <c r="D100" s="259"/>
      <c r="E100" s="259"/>
      <c r="F100" s="259"/>
      <c r="G100" s="259"/>
      <c r="H100"/>
    </row>
    <row r="101" spans="1:8" ht="9.75" customHeight="1" x14ac:dyDescent="0.3">
      <c r="B101" s="1"/>
      <c r="C101" s="1"/>
      <c r="D101" s="1"/>
      <c r="E101" s="1"/>
      <c r="F101" s="7"/>
      <c r="G101" s="8"/>
      <c r="H101"/>
    </row>
    <row r="102" spans="1:8" ht="16.5" thickBot="1" x14ac:dyDescent="0.35">
      <c r="B102" s="70" t="s">
        <v>50</v>
      </c>
      <c r="C102" s="71" t="s">
        <v>65</v>
      </c>
      <c r="D102" s="1"/>
      <c r="E102" s="7"/>
      <c r="F102" s="8"/>
      <c r="G102"/>
      <c r="H102"/>
    </row>
    <row r="103" spans="1:8" ht="15.75" customHeight="1" thickTop="1" x14ac:dyDescent="0.3">
      <c r="B103" s="157" t="str">
        <f>Hulpblad!V2</f>
        <v xml:space="preserve"> </v>
      </c>
      <c r="C103" s="155">
        <f t="shared" ref="C103:C112" si="4">IF(AND($A$99=1,$B103&lt;&gt;"",$B103&lt;&gt;" "),(SUMIFS($E$120:$E$128,$B$120:$B$128,$B103)+SUMIFS($F$136:$F$152,$B$136:$B$152,$B103)+SUMIFS($I$160:$I$167,$B$160:$B$167,$B103)+SUMIFS($C$175:$C$184,$B$175:$B$184,$B103))*0.23,0)</f>
        <v>0</v>
      </c>
      <c r="D103" s="1"/>
      <c r="E103" s="7"/>
      <c r="F103" s="8"/>
      <c r="G103"/>
      <c r="H103"/>
    </row>
    <row r="104" spans="1:8" ht="15.75" customHeight="1" x14ac:dyDescent="0.3">
      <c r="B104" s="158" t="str">
        <f>Hulpblad!V3</f>
        <v xml:space="preserve"> </v>
      </c>
      <c r="C104" s="156">
        <f t="shared" si="4"/>
        <v>0</v>
      </c>
      <c r="D104" s="1"/>
      <c r="E104" s="7"/>
      <c r="F104" s="8"/>
      <c r="G104"/>
      <c r="H104"/>
    </row>
    <row r="105" spans="1:8" ht="15.75" customHeight="1" x14ac:dyDescent="0.3">
      <c r="B105" s="158" t="str">
        <f>Hulpblad!V4</f>
        <v xml:space="preserve"> </v>
      </c>
      <c r="C105" s="156">
        <f t="shared" si="4"/>
        <v>0</v>
      </c>
      <c r="D105" s="1"/>
      <c r="E105" s="7"/>
      <c r="F105" s="8"/>
      <c r="G105"/>
      <c r="H105"/>
    </row>
    <row r="106" spans="1:8" ht="15.75" customHeight="1" x14ac:dyDescent="0.3">
      <c r="B106" s="158" t="str">
        <f>Hulpblad!V5</f>
        <v xml:space="preserve"> </v>
      </c>
      <c r="C106" s="156">
        <f t="shared" si="4"/>
        <v>0</v>
      </c>
      <c r="D106" s="1"/>
      <c r="E106" s="7"/>
      <c r="F106" s="8"/>
      <c r="G106"/>
      <c r="H106"/>
    </row>
    <row r="107" spans="1:8" ht="15.75" customHeight="1" x14ac:dyDescent="0.3">
      <c r="B107" s="158" t="str">
        <f>Hulpblad!V6</f>
        <v xml:space="preserve"> </v>
      </c>
      <c r="C107" s="156">
        <f t="shared" si="4"/>
        <v>0</v>
      </c>
      <c r="D107" s="1"/>
      <c r="E107" s="7"/>
      <c r="F107" s="8"/>
      <c r="G107"/>
      <c r="H107"/>
    </row>
    <row r="108" spans="1:8" ht="15.75" customHeight="1" x14ac:dyDescent="0.3">
      <c r="B108" s="158" t="str">
        <f>Hulpblad!V7</f>
        <v xml:space="preserve"> </v>
      </c>
      <c r="C108" s="156">
        <f t="shared" si="4"/>
        <v>0</v>
      </c>
      <c r="D108" s="1"/>
      <c r="E108" s="7"/>
      <c r="F108" s="8"/>
      <c r="G108"/>
      <c r="H108"/>
    </row>
    <row r="109" spans="1:8" ht="15.75" customHeight="1" x14ac:dyDescent="0.3">
      <c r="B109" s="158" t="str">
        <f>Hulpblad!V8</f>
        <v xml:space="preserve"> </v>
      </c>
      <c r="C109" s="156">
        <f t="shared" si="4"/>
        <v>0</v>
      </c>
      <c r="D109" s="1"/>
      <c r="E109" s="7"/>
      <c r="F109" s="8"/>
      <c r="G109"/>
      <c r="H109"/>
    </row>
    <row r="110" spans="1:8" ht="15.75" customHeight="1" x14ac:dyDescent="0.3">
      <c r="B110" s="158" t="str">
        <f>Hulpblad!V9</f>
        <v xml:space="preserve"> </v>
      </c>
      <c r="C110" s="156">
        <f t="shared" si="4"/>
        <v>0</v>
      </c>
      <c r="D110" s="1"/>
      <c r="E110" s="7"/>
      <c r="F110" s="8"/>
      <c r="G110"/>
      <c r="H110"/>
    </row>
    <row r="111" spans="1:8" ht="15.75" customHeight="1" x14ac:dyDescent="0.3">
      <c r="B111" s="158" t="str">
        <f>Hulpblad!V10</f>
        <v xml:space="preserve"> </v>
      </c>
      <c r="C111" s="156">
        <f t="shared" si="4"/>
        <v>0</v>
      </c>
      <c r="D111" s="1"/>
      <c r="E111" s="7"/>
      <c r="F111" s="8"/>
      <c r="G111"/>
      <c r="H111"/>
    </row>
    <row r="112" spans="1:8" ht="15.75" customHeight="1" thickBot="1" x14ac:dyDescent="0.35">
      <c r="B112" s="158" t="str">
        <f>Hulpblad!V11</f>
        <v xml:space="preserve"> </v>
      </c>
      <c r="C112" s="156">
        <f t="shared" si="4"/>
        <v>0</v>
      </c>
      <c r="D112" s="1"/>
      <c r="E112" s="7"/>
      <c r="F112" s="8"/>
      <c r="G112"/>
      <c r="H112"/>
    </row>
    <row r="113" spans="1:9" ht="16.5" thickTop="1" x14ac:dyDescent="0.3">
      <c r="B113" s="76" t="s">
        <v>90</v>
      </c>
      <c r="C113" s="164">
        <f>SUM(C103:C112)</f>
        <v>0</v>
      </c>
      <c r="D113" s="1"/>
      <c r="E113" s="1"/>
      <c r="F113" s="7"/>
      <c r="G113" s="8"/>
      <c r="H113"/>
    </row>
    <row r="114" spans="1:9" x14ac:dyDescent="0.3">
      <c r="B114" s="1"/>
      <c r="C114" s="1"/>
      <c r="D114" s="1"/>
      <c r="E114" s="1"/>
      <c r="F114" s="7"/>
      <c r="G114" s="8"/>
      <c r="H114"/>
    </row>
    <row r="115" spans="1:9" x14ac:dyDescent="0.3">
      <c r="B115" s="1"/>
      <c r="C115" s="1"/>
      <c r="D115" s="1"/>
      <c r="E115" s="1"/>
      <c r="F115" s="7"/>
      <c r="G115" s="8"/>
      <c r="H115"/>
    </row>
    <row r="116" spans="1:9" ht="21" x14ac:dyDescent="0.35">
      <c r="A116" s="144" t="str">
        <f>IF($A$16=0,"",IF(COUNTIFS($A$17:$A$26,B116)=1,1,"nvt"))</f>
        <v/>
      </c>
      <c r="B116" s="154" t="str">
        <f>B22</f>
        <v>Bijdragen in natura</v>
      </c>
      <c r="C116" s="50"/>
      <c r="D116" s="12"/>
      <c r="E116" s="12"/>
      <c r="F116" s="9"/>
      <c r="G116"/>
      <c r="H116"/>
    </row>
    <row r="117" spans="1:9" ht="18" customHeight="1" x14ac:dyDescent="0.25">
      <c r="B117" s="259" t="e">
        <f>IF(A116=1,VLOOKUP(B116,Alle_Kostensoorten[],2,FALSE),VLOOKUP(A116,Alle_Kostensoorten[],2,FALSE))</f>
        <v>#N/A</v>
      </c>
      <c r="C117" s="259"/>
      <c r="D117" s="259"/>
      <c r="E117" s="259"/>
      <c r="F117" s="259"/>
      <c r="G117" s="259"/>
      <c r="H117" s="259"/>
      <c r="I117" s="259"/>
    </row>
    <row r="118" spans="1:9" ht="9.75" customHeight="1" x14ac:dyDescent="0.3">
      <c r="B118" s="3"/>
      <c r="C118" s="4"/>
      <c r="D118" s="12"/>
      <c r="E118" s="12"/>
      <c r="F118" s="9"/>
      <c r="G118"/>
      <c r="H118"/>
    </row>
    <row r="119" spans="1:9" ht="16.5" customHeight="1" thickBot="1" x14ac:dyDescent="0.35">
      <c r="B119" s="242" t="s">
        <v>50</v>
      </c>
      <c r="C119" s="243" t="s">
        <v>99</v>
      </c>
      <c r="D119" s="243" t="s">
        <v>100</v>
      </c>
      <c r="E119" s="244" t="s">
        <v>65</v>
      </c>
      <c r="F119" s="244" t="s">
        <v>101</v>
      </c>
      <c r="G119" s="245"/>
      <c r="H119" s="245"/>
      <c r="I119" s="245"/>
    </row>
    <row r="120" spans="1:9" ht="15.75" customHeight="1" thickTop="1" x14ac:dyDescent="0.3">
      <c r="B120" s="228"/>
      <c r="C120" s="229"/>
      <c r="D120" s="230"/>
      <c r="E120" s="195">
        <f t="shared" ref="E120:E128" si="5">IF($A$116=1,$D120,0)</f>
        <v>0</v>
      </c>
      <c r="F120" s="229"/>
      <c r="G120" s="231"/>
      <c r="H120" s="231"/>
      <c r="I120" s="231"/>
    </row>
    <row r="121" spans="1:9" ht="15.75" customHeight="1" x14ac:dyDescent="0.3">
      <c r="B121" s="202"/>
      <c r="C121" s="107"/>
      <c r="D121" s="230"/>
      <c r="E121" s="199">
        <f t="shared" si="5"/>
        <v>0</v>
      </c>
      <c r="F121" s="210"/>
      <c r="G121" s="211"/>
      <c r="H121" s="211"/>
      <c r="I121" s="211"/>
    </row>
    <row r="122" spans="1:9" ht="15.75" customHeight="1" x14ac:dyDescent="0.3">
      <c r="B122" s="202"/>
      <c r="C122" s="107"/>
      <c r="D122" s="230"/>
      <c r="E122" s="199">
        <f t="shared" si="5"/>
        <v>0</v>
      </c>
      <c r="F122" s="210"/>
      <c r="G122" s="211"/>
      <c r="H122" s="211"/>
      <c r="I122" s="211"/>
    </row>
    <row r="123" spans="1:9" ht="15.75" customHeight="1" x14ac:dyDescent="0.3">
      <c r="B123" s="202"/>
      <c r="C123" s="107"/>
      <c r="D123" s="230"/>
      <c r="E123" s="199">
        <f t="shared" si="5"/>
        <v>0</v>
      </c>
      <c r="F123" s="210"/>
      <c r="G123" s="211"/>
      <c r="H123" s="211"/>
      <c r="I123" s="211"/>
    </row>
    <row r="124" spans="1:9" ht="15.75" customHeight="1" x14ac:dyDescent="0.3">
      <c r="B124" s="202"/>
      <c r="C124" s="107"/>
      <c r="D124" s="207"/>
      <c r="E124" s="199">
        <f t="shared" si="5"/>
        <v>0</v>
      </c>
      <c r="F124" s="210"/>
      <c r="G124" s="211"/>
      <c r="H124" s="211"/>
      <c r="I124" s="211"/>
    </row>
    <row r="125" spans="1:9" ht="15.75" customHeight="1" x14ac:dyDescent="0.3">
      <c r="B125" s="202"/>
      <c r="C125" s="107"/>
      <c r="D125" s="207"/>
      <c r="E125" s="199">
        <f t="shared" si="5"/>
        <v>0</v>
      </c>
      <c r="F125" s="210"/>
      <c r="G125" s="211"/>
      <c r="H125" s="211"/>
      <c r="I125" s="211"/>
    </row>
    <row r="126" spans="1:9" ht="15.75" customHeight="1" x14ac:dyDescent="0.3">
      <c r="B126" s="202"/>
      <c r="C126" s="107"/>
      <c r="D126" s="207"/>
      <c r="E126" s="199">
        <f t="shared" si="5"/>
        <v>0</v>
      </c>
      <c r="F126" s="210"/>
      <c r="G126" s="211"/>
      <c r="H126" s="211"/>
      <c r="I126" s="211"/>
    </row>
    <row r="127" spans="1:9" ht="15.75" customHeight="1" x14ac:dyDescent="0.3">
      <c r="B127" s="202"/>
      <c r="C127" s="107"/>
      <c r="D127" s="207"/>
      <c r="E127" s="199">
        <f t="shared" si="5"/>
        <v>0</v>
      </c>
      <c r="F127" s="210"/>
      <c r="G127" s="211"/>
      <c r="H127" s="211"/>
      <c r="I127" s="211"/>
    </row>
    <row r="128" spans="1:9" ht="15.75" customHeight="1" thickBot="1" x14ac:dyDescent="0.35">
      <c r="B128" s="95"/>
      <c r="C128" s="94"/>
      <c r="D128" s="97"/>
      <c r="E128" s="156">
        <f t="shared" si="5"/>
        <v>0</v>
      </c>
      <c r="F128" s="98"/>
      <c r="G128" s="99"/>
      <c r="H128" s="99"/>
      <c r="I128" s="99"/>
    </row>
    <row r="129" spans="1:9" ht="16.5" thickTop="1" x14ac:dyDescent="0.3">
      <c r="B129" s="76" t="s">
        <v>90</v>
      </c>
      <c r="C129" s="76"/>
      <c r="D129" s="76"/>
      <c r="E129" s="164">
        <f>SUM(E120:E128)</f>
        <v>0</v>
      </c>
      <c r="F129" s="218"/>
      <c r="G129" s="218"/>
      <c r="H129" s="218"/>
      <c r="I129" s="218"/>
    </row>
    <row r="130" spans="1:9" x14ac:dyDescent="0.3">
      <c r="B130" s="6"/>
      <c r="C130" s="6"/>
      <c r="D130" s="6"/>
      <c r="E130" s="19"/>
      <c r="F130" s="19"/>
      <c r="G130" s="10"/>
      <c r="H130"/>
    </row>
    <row r="131" spans="1:9" x14ac:dyDescent="0.3">
      <c r="B131" s="1"/>
      <c r="C131" s="1"/>
      <c r="D131" s="1"/>
      <c r="E131" s="1"/>
      <c r="F131" s="9"/>
      <c r="G131" s="10"/>
      <c r="H131"/>
    </row>
    <row r="132" spans="1:9" ht="21" x14ac:dyDescent="0.35">
      <c r="A132" s="144" t="str">
        <f>IF($A$16=0,"",IF(COUNTIFS($A$17:$A$26,B132)=1,1,"nvt"))</f>
        <v/>
      </c>
      <c r="B132" s="154" t="str">
        <f>B23</f>
        <v>Overige kosten derden</v>
      </c>
      <c r="C132" s="50"/>
      <c r="D132" s="1"/>
      <c r="E132" s="1"/>
      <c r="F132" s="9"/>
      <c r="G132" s="10"/>
      <c r="H132"/>
    </row>
    <row r="133" spans="1:9" ht="18" customHeight="1" x14ac:dyDescent="0.25">
      <c r="B133" s="259" t="e">
        <f>IF(A132=1,VLOOKUP(B132,Alle_Kostensoorten[],2,FALSE),VLOOKUP(A132,Alle_Kostensoorten[],2,FALSE))</f>
        <v>#N/A</v>
      </c>
      <c r="C133" s="259"/>
      <c r="D133" s="259"/>
      <c r="E133" s="259"/>
      <c r="F133" s="259"/>
      <c r="G133" s="259"/>
      <c r="H133" s="259"/>
      <c r="I133" s="259"/>
    </row>
    <row r="134" spans="1:9" ht="9.75" customHeight="1" x14ac:dyDescent="0.3">
      <c r="B134" s="3"/>
      <c r="C134" s="1"/>
      <c r="D134" s="1"/>
      <c r="E134" s="1"/>
      <c r="F134" s="9"/>
      <c r="G134" s="10"/>
      <c r="H134"/>
    </row>
    <row r="135" spans="1:9" ht="16.5" customHeight="1" thickBot="1" x14ac:dyDescent="0.35">
      <c r="B135" s="238" t="s">
        <v>50</v>
      </c>
      <c r="C135" s="240" t="s">
        <v>99</v>
      </c>
      <c r="D135" s="240" t="s">
        <v>102</v>
      </c>
      <c r="E135" s="239" t="s">
        <v>103</v>
      </c>
      <c r="F135" s="240" t="s">
        <v>65</v>
      </c>
      <c r="G135" s="239" t="s">
        <v>3</v>
      </c>
      <c r="H135" s="241"/>
      <c r="I135" s="241"/>
    </row>
    <row r="136" spans="1:9" ht="15.75" customHeight="1" thickTop="1" x14ac:dyDescent="0.3">
      <c r="B136" s="228"/>
      <c r="C136" s="229"/>
      <c r="D136" s="232"/>
      <c r="E136" s="230"/>
      <c r="F136" s="195">
        <f>IF($A$132=1,$D136*$E136,0)</f>
        <v>0</v>
      </c>
      <c r="G136" s="233"/>
      <c r="H136" s="234"/>
      <c r="I136" s="234"/>
    </row>
    <row r="137" spans="1:9" ht="15.75" customHeight="1" x14ac:dyDescent="0.3">
      <c r="B137" s="202"/>
      <c r="C137" s="107"/>
      <c r="D137" s="205"/>
      <c r="E137" s="207"/>
      <c r="F137" s="199">
        <f t="shared" ref="F137:F152" si="6">IF($A$132=1,$D137*$E137,0)</f>
        <v>0</v>
      </c>
      <c r="G137" s="208"/>
      <c r="H137" s="209"/>
      <c r="I137" s="209"/>
    </row>
    <row r="138" spans="1:9" ht="15.75" customHeight="1" x14ac:dyDescent="0.3">
      <c r="B138" s="202"/>
      <c r="C138" s="107"/>
      <c r="D138" s="205"/>
      <c r="E138" s="207"/>
      <c r="F138" s="199">
        <f t="shared" si="6"/>
        <v>0</v>
      </c>
      <c r="G138" s="208"/>
      <c r="H138" s="209"/>
      <c r="I138" s="209"/>
    </row>
    <row r="139" spans="1:9" ht="15.75" customHeight="1" x14ac:dyDescent="0.3">
      <c r="B139" s="202"/>
      <c r="C139" s="107"/>
      <c r="D139" s="205"/>
      <c r="E139" s="207"/>
      <c r="F139" s="199">
        <f t="shared" si="6"/>
        <v>0</v>
      </c>
      <c r="G139" s="208"/>
      <c r="H139" s="209"/>
      <c r="I139" s="209"/>
    </row>
    <row r="140" spans="1:9" ht="15.75" customHeight="1" x14ac:dyDescent="0.3">
      <c r="B140" s="202"/>
      <c r="C140" s="107"/>
      <c r="D140" s="205"/>
      <c r="E140" s="207"/>
      <c r="F140" s="199">
        <f t="shared" si="6"/>
        <v>0</v>
      </c>
      <c r="G140" s="208"/>
      <c r="H140" s="209"/>
      <c r="I140" s="209"/>
    </row>
    <row r="141" spans="1:9" ht="15.75" customHeight="1" x14ac:dyDescent="0.3">
      <c r="B141" s="202"/>
      <c r="C141" s="107"/>
      <c r="D141" s="205"/>
      <c r="E141" s="207"/>
      <c r="F141" s="199">
        <f t="shared" si="6"/>
        <v>0</v>
      </c>
      <c r="G141" s="208"/>
      <c r="H141" s="209"/>
      <c r="I141" s="209"/>
    </row>
    <row r="142" spans="1:9" ht="15.75" customHeight="1" x14ac:dyDescent="0.3">
      <c r="B142" s="202"/>
      <c r="C142" s="107"/>
      <c r="D142" s="205"/>
      <c r="E142" s="207"/>
      <c r="F142" s="199">
        <f t="shared" si="6"/>
        <v>0</v>
      </c>
      <c r="G142" s="208"/>
      <c r="H142" s="209"/>
      <c r="I142" s="209"/>
    </row>
    <row r="143" spans="1:9" ht="15.75" customHeight="1" x14ac:dyDescent="0.3">
      <c r="B143" s="202"/>
      <c r="C143" s="107"/>
      <c r="D143" s="205"/>
      <c r="E143" s="207"/>
      <c r="F143" s="199">
        <f t="shared" si="6"/>
        <v>0</v>
      </c>
      <c r="G143" s="208"/>
      <c r="H143" s="209"/>
      <c r="I143" s="209"/>
    </row>
    <row r="144" spans="1:9" ht="15.75" customHeight="1" x14ac:dyDescent="0.3">
      <c r="B144" s="202"/>
      <c r="C144" s="107"/>
      <c r="D144" s="205"/>
      <c r="E144" s="207"/>
      <c r="F144" s="199">
        <f t="shared" si="6"/>
        <v>0</v>
      </c>
      <c r="G144" s="208"/>
      <c r="H144" s="209"/>
      <c r="I144" s="209"/>
    </row>
    <row r="145" spans="1:9" ht="15.75" customHeight="1" x14ac:dyDescent="0.3">
      <c r="B145" s="202"/>
      <c r="C145" s="107"/>
      <c r="D145" s="205"/>
      <c r="E145" s="207"/>
      <c r="F145" s="199">
        <f t="shared" si="6"/>
        <v>0</v>
      </c>
      <c r="G145" s="208"/>
      <c r="H145" s="209"/>
      <c r="I145" s="209"/>
    </row>
    <row r="146" spans="1:9" ht="15.75" customHeight="1" x14ac:dyDescent="0.3">
      <c r="B146" s="202"/>
      <c r="C146" s="107"/>
      <c r="D146" s="205"/>
      <c r="E146" s="207"/>
      <c r="F146" s="199">
        <f t="shared" si="6"/>
        <v>0</v>
      </c>
      <c r="G146" s="208"/>
      <c r="H146" s="209"/>
      <c r="I146" s="209"/>
    </row>
    <row r="147" spans="1:9" ht="15.75" customHeight="1" x14ac:dyDescent="0.3">
      <c r="B147" s="202"/>
      <c r="C147" s="107"/>
      <c r="D147" s="205"/>
      <c r="E147" s="207"/>
      <c r="F147" s="199">
        <f t="shared" si="6"/>
        <v>0</v>
      </c>
      <c r="G147" s="208"/>
      <c r="H147" s="209"/>
      <c r="I147" s="209"/>
    </row>
    <row r="148" spans="1:9" ht="15.75" customHeight="1" x14ac:dyDescent="0.3">
      <c r="B148" s="202"/>
      <c r="C148" s="107"/>
      <c r="D148" s="205"/>
      <c r="E148" s="207"/>
      <c r="F148" s="199">
        <f t="shared" si="6"/>
        <v>0</v>
      </c>
      <c r="G148" s="208"/>
      <c r="H148" s="209"/>
      <c r="I148" s="209"/>
    </row>
    <row r="149" spans="1:9" ht="15.75" customHeight="1" x14ac:dyDescent="0.3">
      <c r="B149" s="202"/>
      <c r="C149" s="107"/>
      <c r="D149" s="205"/>
      <c r="E149" s="207"/>
      <c r="F149" s="199">
        <f t="shared" si="6"/>
        <v>0</v>
      </c>
      <c r="G149" s="208"/>
      <c r="H149" s="209"/>
      <c r="I149" s="209"/>
    </row>
    <row r="150" spans="1:9" ht="15.75" customHeight="1" x14ac:dyDescent="0.3">
      <c r="B150" s="202"/>
      <c r="C150" s="107"/>
      <c r="D150" s="205"/>
      <c r="E150" s="207"/>
      <c r="F150" s="199">
        <f t="shared" si="6"/>
        <v>0</v>
      </c>
      <c r="G150" s="208"/>
      <c r="H150" s="209"/>
      <c r="I150" s="209"/>
    </row>
    <row r="151" spans="1:9" ht="15.75" customHeight="1" x14ac:dyDescent="0.3">
      <c r="B151" s="202"/>
      <c r="C151" s="107"/>
      <c r="D151" s="205"/>
      <c r="E151" s="207"/>
      <c r="F151" s="199">
        <f t="shared" si="6"/>
        <v>0</v>
      </c>
      <c r="G151" s="208"/>
      <c r="H151" s="209"/>
      <c r="I151" s="209"/>
    </row>
    <row r="152" spans="1:9" ht="15.75" customHeight="1" thickBot="1" x14ac:dyDescent="0.35">
      <c r="B152" s="95"/>
      <c r="C152" s="94"/>
      <c r="D152" s="142"/>
      <c r="E152" s="97"/>
      <c r="F152" s="156">
        <f t="shared" si="6"/>
        <v>0</v>
      </c>
      <c r="G152" s="136"/>
      <c r="H152" s="137"/>
      <c r="I152" s="137"/>
    </row>
    <row r="153" spans="1:9" ht="16.149999999999999" customHeight="1" thickTop="1" x14ac:dyDescent="0.3">
      <c r="B153" s="76" t="s">
        <v>90</v>
      </c>
      <c r="C153" s="76"/>
      <c r="D153" s="76"/>
      <c r="E153" s="76"/>
      <c r="F153" s="164">
        <f>SUM(F136:F152)</f>
        <v>0</v>
      </c>
      <c r="G153" s="218"/>
      <c r="H153" s="218"/>
      <c r="I153" s="218"/>
    </row>
    <row r="154" spans="1:9" ht="16.149999999999999" customHeight="1" x14ac:dyDescent="0.3">
      <c r="B154" s="1"/>
      <c r="C154" s="4"/>
      <c r="D154" s="7"/>
      <c r="E154" s="7"/>
      <c r="F154" s="11"/>
      <c r="G154"/>
      <c r="H154"/>
    </row>
    <row r="155" spans="1:9" x14ac:dyDescent="0.3">
      <c r="B155" s="1"/>
      <c r="C155" s="1"/>
      <c r="D155" s="4"/>
      <c r="E155" s="13"/>
      <c r="F155" s="13"/>
      <c r="G155" s="9"/>
      <c r="H155"/>
    </row>
    <row r="156" spans="1:9" ht="21" x14ac:dyDescent="0.35">
      <c r="A156" s="144" t="str">
        <f>IF($A$16=0,"",IF(COUNTIFS($A$17:$A$26,B156)=1,1,"nvt"))</f>
        <v/>
      </c>
      <c r="B156" s="50" t="s">
        <v>14</v>
      </c>
      <c r="C156" s="50"/>
      <c r="D156" s="1"/>
      <c r="E156" s="1"/>
      <c r="F156" s="9"/>
      <c r="G156" s="8"/>
      <c r="H156"/>
    </row>
    <row r="157" spans="1:9" ht="15" customHeight="1" x14ac:dyDescent="0.25">
      <c r="B157" s="259" t="e">
        <f>IF(A156=1,VLOOKUP(B156,Alle_Kostensoorten[],2,FALSE),VLOOKUP(A156,Alle_Kostensoorten[],2,FALSE))</f>
        <v>#N/A</v>
      </c>
      <c r="C157" s="259"/>
      <c r="D157" s="259"/>
      <c r="E157" s="259"/>
      <c r="F157" s="259"/>
      <c r="G157" s="259"/>
      <c r="H157" s="259"/>
      <c r="I157" s="259"/>
    </row>
    <row r="158" spans="1:9" ht="9.75" customHeight="1" x14ac:dyDescent="0.3">
      <c r="B158" s="3"/>
      <c r="C158" s="1"/>
      <c r="D158" s="1"/>
      <c r="E158" s="1"/>
      <c r="F158" s="9"/>
      <c r="G158" s="8"/>
      <c r="H158"/>
    </row>
    <row r="159" spans="1:9" ht="48.75" customHeight="1" thickBot="1" x14ac:dyDescent="0.35">
      <c r="B159" s="238" t="s">
        <v>50</v>
      </c>
      <c r="C159" s="239" t="s">
        <v>104</v>
      </c>
      <c r="D159" s="239" t="s">
        <v>105</v>
      </c>
      <c r="E159" s="239" t="s">
        <v>106</v>
      </c>
      <c r="F159" s="239" t="s">
        <v>107</v>
      </c>
      <c r="G159" s="239" t="s">
        <v>108</v>
      </c>
      <c r="H159" s="239" t="s">
        <v>109</v>
      </c>
      <c r="I159" s="239" t="s">
        <v>65</v>
      </c>
    </row>
    <row r="160" spans="1:9" ht="15.75" customHeight="1" thickTop="1" x14ac:dyDescent="0.3">
      <c r="B160" s="228"/>
      <c r="C160" s="235"/>
      <c r="D160" s="236"/>
      <c r="E160" s="236"/>
      <c r="F160" s="232"/>
      <c r="G160" s="232"/>
      <c r="H160" s="237"/>
      <c r="I160" s="195">
        <f>IFERROR(IF($A$156=1,(D160-E160)*(G160/F160)*H160,0),0)</f>
        <v>0</v>
      </c>
    </row>
    <row r="161" spans="1:9" ht="15.75" customHeight="1" x14ac:dyDescent="0.3">
      <c r="B161" s="202"/>
      <c r="C161" s="203"/>
      <c r="D161" s="204"/>
      <c r="E161" s="204"/>
      <c r="F161" s="205"/>
      <c r="G161" s="205"/>
      <c r="H161" s="206"/>
      <c r="I161" s="199">
        <f t="shared" ref="I161:I167" si="7">IFERROR(IF($A$156=1,(D161-E161)*(G161/F161)*H161,0),0)</f>
        <v>0</v>
      </c>
    </row>
    <row r="162" spans="1:9" ht="15.75" customHeight="1" x14ac:dyDescent="0.3">
      <c r="B162" s="202"/>
      <c r="C162" s="203"/>
      <c r="D162" s="204"/>
      <c r="E162" s="204"/>
      <c r="F162" s="205"/>
      <c r="G162" s="205"/>
      <c r="H162" s="206"/>
      <c r="I162" s="199">
        <f t="shared" si="7"/>
        <v>0</v>
      </c>
    </row>
    <row r="163" spans="1:9" ht="15.75" customHeight="1" x14ac:dyDescent="0.3">
      <c r="B163" s="202"/>
      <c r="C163" s="203"/>
      <c r="D163" s="204"/>
      <c r="E163" s="204"/>
      <c r="F163" s="205"/>
      <c r="G163" s="205"/>
      <c r="H163" s="206"/>
      <c r="I163" s="199">
        <f t="shared" si="7"/>
        <v>0</v>
      </c>
    </row>
    <row r="164" spans="1:9" ht="15.75" customHeight="1" x14ac:dyDescent="0.3">
      <c r="B164" s="202"/>
      <c r="C164" s="203"/>
      <c r="D164" s="204"/>
      <c r="E164" s="204"/>
      <c r="F164" s="205"/>
      <c r="G164" s="205"/>
      <c r="H164" s="206"/>
      <c r="I164" s="199">
        <f t="shared" si="7"/>
        <v>0</v>
      </c>
    </row>
    <row r="165" spans="1:9" ht="15.75" customHeight="1" x14ac:dyDescent="0.3">
      <c r="B165" s="202"/>
      <c r="C165" s="203"/>
      <c r="D165" s="204"/>
      <c r="E165" s="204"/>
      <c r="F165" s="205"/>
      <c r="G165" s="205"/>
      <c r="H165" s="206"/>
      <c r="I165" s="199">
        <f t="shared" si="7"/>
        <v>0</v>
      </c>
    </row>
    <row r="166" spans="1:9" ht="15.75" customHeight="1" x14ac:dyDescent="0.3">
      <c r="B166" s="202"/>
      <c r="C166" s="203"/>
      <c r="D166" s="204"/>
      <c r="E166" s="204"/>
      <c r="F166" s="205"/>
      <c r="G166" s="205"/>
      <c r="H166" s="206"/>
      <c r="I166" s="199">
        <f t="shared" si="7"/>
        <v>0</v>
      </c>
    </row>
    <row r="167" spans="1:9" ht="15.75" customHeight="1" thickBot="1" x14ac:dyDescent="0.35">
      <c r="B167" s="95"/>
      <c r="C167" s="100"/>
      <c r="D167" s="101"/>
      <c r="E167" s="101"/>
      <c r="F167" s="142"/>
      <c r="G167" s="142"/>
      <c r="H167" s="133"/>
      <c r="I167" s="156">
        <f t="shared" si="7"/>
        <v>0</v>
      </c>
    </row>
    <row r="168" spans="1:9" ht="16.5" thickTop="1" x14ac:dyDescent="0.3">
      <c r="B168" s="76" t="s">
        <v>90</v>
      </c>
      <c r="C168" s="76"/>
      <c r="D168" s="76"/>
      <c r="E168" s="76"/>
      <c r="F168" s="76"/>
      <c r="G168" s="76"/>
      <c r="H168" s="218"/>
      <c r="I168" s="164">
        <f>SUM(I160:I167)</f>
        <v>0</v>
      </c>
    </row>
    <row r="169" spans="1:9" x14ac:dyDescent="0.3">
      <c r="B169" s="1"/>
      <c r="C169" s="1"/>
      <c r="D169" s="1"/>
      <c r="E169" s="1"/>
      <c r="F169" s="14"/>
      <c r="G169" s="14"/>
      <c r="H169" s="8"/>
    </row>
    <row r="170" spans="1:9" x14ac:dyDescent="0.3">
      <c r="B170" s="1"/>
      <c r="C170" s="1"/>
      <c r="D170" s="1"/>
      <c r="E170" s="1"/>
      <c r="F170" s="14"/>
      <c r="G170" s="14"/>
      <c r="H170" s="8"/>
    </row>
    <row r="171" spans="1:9" ht="21" x14ac:dyDescent="0.35">
      <c r="A171" s="144" t="str">
        <f>IF($A$16=0,"",IF(COUNTIFS($A$17:$A$26,B171)=1,1,"nvt"))</f>
        <v/>
      </c>
      <c r="B171" s="154" t="str">
        <f>B24</f>
        <v>Forfait kleine uitgaven &lt; € 250 (1% Overige kosten derden)</v>
      </c>
      <c r="C171" s="50"/>
      <c r="D171" s="50"/>
      <c r="E171" s="50"/>
      <c r="F171" s="9"/>
      <c r="G171"/>
      <c r="H171"/>
    </row>
    <row r="172" spans="1:9" ht="15" customHeight="1" x14ac:dyDescent="0.25">
      <c r="B172" s="259" t="e">
        <f>IF(A171=1,VLOOKUP(B171,Alle_Kostensoorten[],2,FALSE),VLOOKUP(A171,Alle_Kostensoorten[],2,FALSE))</f>
        <v>#N/A</v>
      </c>
      <c r="C172" s="259"/>
      <c r="D172" s="259"/>
      <c r="E172" s="259"/>
      <c r="F172" s="259"/>
      <c r="G172" s="259"/>
      <c r="H172"/>
    </row>
    <row r="173" spans="1:9" ht="9.75" customHeight="1" x14ac:dyDescent="0.3">
      <c r="B173" s="3"/>
      <c r="C173" s="4"/>
      <c r="D173" s="12"/>
      <c r="E173" s="12"/>
      <c r="F173" s="9"/>
      <c r="G173"/>
      <c r="H173"/>
    </row>
    <row r="174" spans="1:9" ht="31.9" customHeight="1" thickBot="1" x14ac:dyDescent="0.35">
      <c r="B174" s="70" t="s">
        <v>50</v>
      </c>
      <c r="C174" s="72" t="s">
        <v>65</v>
      </c>
      <c r="D174"/>
      <c r="E174"/>
      <c r="F174"/>
      <c r="G174"/>
      <c r="H174"/>
    </row>
    <row r="175" spans="1:9" ht="15.75" customHeight="1" thickTop="1" x14ac:dyDescent="0.3">
      <c r="B175" s="157" t="str">
        <f>Hulpblad!V2</f>
        <v xml:space="preserve"> </v>
      </c>
      <c r="C175" s="155">
        <f t="shared" ref="C175:C184" si="8">IF(AND($A$171=1,B175&lt;&gt;"",B175&lt;&gt;" "),SUMIFS($F$136:$F$152,$B$136:$B$152,$B175)*0.01,0)</f>
        <v>0</v>
      </c>
      <c r="D175"/>
      <c r="E175"/>
      <c r="F175"/>
      <c r="G175"/>
      <c r="H175"/>
    </row>
    <row r="176" spans="1:9" ht="15.75" customHeight="1" x14ac:dyDescent="0.3">
      <c r="B176" s="158" t="str">
        <f>Hulpblad!V3</f>
        <v xml:space="preserve"> </v>
      </c>
      <c r="C176" s="156">
        <f t="shared" si="8"/>
        <v>0</v>
      </c>
      <c r="D176"/>
      <c r="E176"/>
      <c r="F176"/>
      <c r="G176"/>
      <c r="H176"/>
    </row>
    <row r="177" spans="1:8" ht="15.75" customHeight="1" x14ac:dyDescent="0.3">
      <c r="B177" s="158" t="str">
        <f>Hulpblad!V4</f>
        <v xml:space="preserve"> </v>
      </c>
      <c r="C177" s="156">
        <f t="shared" si="8"/>
        <v>0</v>
      </c>
      <c r="D177"/>
      <c r="E177"/>
      <c r="F177"/>
      <c r="G177"/>
      <c r="H177"/>
    </row>
    <row r="178" spans="1:8" ht="15.75" customHeight="1" x14ac:dyDescent="0.3">
      <c r="B178" s="158" t="str">
        <f>Hulpblad!V5</f>
        <v xml:space="preserve"> </v>
      </c>
      <c r="C178" s="156">
        <f t="shared" si="8"/>
        <v>0</v>
      </c>
      <c r="D178"/>
      <c r="E178"/>
      <c r="F178"/>
      <c r="G178"/>
      <c r="H178"/>
    </row>
    <row r="179" spans="1:8" ht="15.75" customHeight="1" x14ac:dyDescent="0.3">
      <c r="B179" s="158" t="str">
        <f>Hulpblad!V6</f>
        <v xml:space="preserve"> </v>
      </c>
      <c r="C179" s="156">
        <f t="shared" si="8"/>
        <v>0</v>
      </c>
      <c r="D179"/>
      <c r="E179"/>
      <c r="F179"/>
      <c r="G179"/>
      <c r="H179"/>
    </row>
    <row r="180" spans="1:8" ht="15.75" customHeight="1" x14ac:dyDescent="0.3">
      <c r="B180" s="158" t="str">
        <f>Hulpblad!V7</f>
        <v xml:space="preserve"> </v>
      </c>
      <c r="C180" s="156">
        <f t="shared" si="8"/>
        <v>0</v>
      </c>
      <c r="D180"/>
      <c r="E180"/>
      <c r="F180"/>
      <c r="G180"/>
      <c r="H180"/>
    </row>
    <row r="181" spans="1:8" ht="15.75" customHeight="1" x14ac:dyDescent="0.3">
      <c r="B181" s="158" t="str">
        <f>Hulpblad!V8</f>
        <v xml:space="preserve"> </v>
      </c>
      <c r="C181" s="156">
        <f t="shared" si="8"/>
        <v>0</v>
      </c>
      <c r="D181"/>
      <c r="E181"/>
      <c r="F181"/>
      <c r="G181"/>
      <c r="H181"/>
    </row>
    <row r="182" spans="1:8" ht="15.75" customHeight="1" x14ac:dyDescent="0.3">
      <c r="B182" s="158" t="str">
        <f>Hulpblad!V9</f>
        <v xml:space="preserve"> </v>
      </c>
      <c r="C182" s="156">
        <f t="shared" si="8"/>
        <v>0</v>
      </c>
      <c r="D182"/>
      <c r="E182"/>
      <c r="F182"/>
      <c r="G182"/>
      <c r="H182"/>
    </row>
    <row r="183" spans="1:8" ht="15.75" customHeight="1" x14ac:dyDescent="0.3">
      <c r="B183" s="158" t="str">
        <f>Hulpblad!V10</f>
        <v xml:space="preserve"> </v>
      </c>
      <c r="C183" s="156">
        <f t="shared" si="8"/>
        <v>0</v>
      </c>
      <c r="D183"/>
      <c r="E183"/>
      <c r="F183"/>
      <c r="G183"/>
      <c r="H183"/>
    </row>
    <row r="184" spans="1:8" ht="15.75" customHeight="1" thickBot="1" x14ac:dyDescent="0.35">
      <c r="B184" s="158" t="str">
        <f>Hulpblad!V11</f>
        <v xml:space="preserve"> </v>
      </c>
      <c r="C184" s="156">
        <f t="shared" si="8"/>
        <v>0</v>
      </c>
      <c r="D184"/>
      <c r="E184"/>
      <c r="F184"/>
      <c r="G184"/>
      <c r="H184"/>
    </row>
    <row r="185" spans="1:8" ht="16.5" thickTop="1" x14ac:dyDescent="0.3">
      <c r="B185" s="76" t="s">
        <v>90</v>
      </c>
      <c r="C185" s="164">
        <f>SUM(C175:C184)</f>
        <v>0</v>
      </c>
      <c r="D185" s="1"/>
      <c r="E185" s="1"/>
      <c r="F185" s="9"/>
      <c r="G185" s="10"/>
      <c r="H185"/>
    </row>
    <row r="186" spans="1:8" x14ac:dyDescent="0.3">
      <c r="B186" s="3"/>
      <c r="C186" s="1"/>
      <c r="D186" s="1"/>
      <c r="E186" s="1"/>
      <c r="F186" s="9"/>
      <c r="G186" s="10"/>
      <c r="H186"/>
    </row>
    <row r="187" spans="1:8" x14ac:dyDescent="0.3">
      <c r="B187" s="3"/>
      <c r="C187" s="1"/>
      <c r="D187" s="1"/>
      <c r="E187" s="1"/>
      <c r="F187" s="9"/>
      <c r="G187" s="10"/>
      <c r="H187"/>
    </row>
    <row r="188" spans="1:8" ht="21" x14ac:dyDescent="0.35">
      <c r="A188" s="144" t="str">
        <f>IF($A$16=0,"",IF(COUNTIFS($A$17:$A$26,B188)=1,1,"nvt"))</f>
        <v/>
      </c>
      <c r="B188" s="154" t="str">
        <f>B25</f>
        <v>Uurtarief € 67</v>
      </c>
      <c r="C188" s="50"/>
      <c r="D188"/>
      <c r="E188"/>
      <c r="F188"/>
      <c r="G188"/>
      <c r="H188"/>
    </row>
    <row r="189" spans="1:8" ht="14.25" customHeight="1" x14ac:dyDescent="0.25">
      <c r="B189" s="259" t="str">
        <f>IF(A188="nvt",VLOOKUP(A188,Alle_Kostensoorten[],2,FALSE),VLOOKUP(B188,Alle_Kostensoorten[],2,FALSE))</f>
        <v>Toelichting: Geen bijzonderheden</v>
      </c>
      <c r="C189" s="259"/>
      <c r="D189" s="259"/>
      <c r="E189" s="259"/>
      <c r="F189"/>
      <c r="G189"/>
      <c r="H189"/>
    </row>
    <row r="190" spans="1:8" ht="9" customHeight="1" x14ac:dyDescent="0.3">
      <c r="B190" s="3"/>
      <c r="C190" s="4"/>
      <c r="D190"/>
      <c r="E190"/>
      <c r="F190"/>
      <c r="G190"/>
      <c r="H190"/>
    </row>
    <row r="191" spans="1:8" ht="16.5" thickBot="1" x14ac:dyDescent="0.35">
      <c r="B191" s="188" t="s">
        <v>50</v>
      </c>
      <c r="C191" s="134" t="s">
        <v>93</v>
      </c>
      <c r="D191" s="134" t="s">
        <v>94</v>
      </c>
      <c r="E191" s="186" t="s">
        <v>65</v>
      </c>
      <c r="F191"/>
      <c r="G191"/>
      <c r="H191"/>
    </row>
    <row r="192" spans="1:8" ht="15.75" customHeight="1" thickTop="1" x14ac:dyDescent="0.3">
      <c r="B192" s="246"/>
      <c r="C192" s="229"/>
      <c r="D192" s="232"/>
      <c r="E192" s="195">
        <f t="shared" ref="E192:E207" si="9">IF($A$188=1,$D192*67,0)</f>
        <v>0</v>
      </c>
      <c r="F192"/>
      <c r="G192"/>
      <c r="H192"/>
    </row>
    <row r="193" spans="2:8" ht="15.75" customHeight="1" x14ac:dyDescent="0.3">
      <c r="B193" s="215"/>
      <c r="C193" s="107"/>
      <c r="D193" s="232"/>
      <c r="E193" s="199">
        <f t="shared" si="9"/>
        <v>0</v>
      </c>
      <c r="F193"/>
      <c r="G193"/>
      <c r="H193"/>
    </row>
    <row r="194" spans="2:8" ht="15.75" customHeight="1" x14ac:dyDescent="0.3">
      <c r="B194" s="215"/>
      <c r="C194" s="107"/>
      <c r="D194" s="232"/>
      <c r="E194" s="199">
        <f t="shared" si="9"/>
        <v>0</v>
      </c>
      <c r="F194"/>
      <c r="G194"/>
      <c r="H194"/>
    </row>
    <row r="195" spans="2:8" ht="15.75" customHeight="1" x14ac:dyDescent="0.3">
      <c r="B195" s="215"/>
      <c r="C195" s="107"/>
      <c r="D195" s="232"/>
      <c r="E195" s="199">
        <f t="shared" si="9"/>
        <v>0</v>
      </c>
      <c r="F195"/>
      <c r="G195"/>
      <c r="H195"/>
    </row>
    <row r="196" spans="2:8" ht="15.75" customHeight="1" x14ac:dyDescent="0.3">
      <c r="B196" s="215"/>
      <c r="C196" s="107"/>
      <c r="D196" s="232"/>
      <c r="E196" s="199">
        <f t="shared" si="9"/>
        <v>0</v>
      </c>
      <c r="F196"/>
      <c r="G196"/>
      <c r="H196"/>
    </row>
    <row r="197" spans="2:8" ht="15.75" customHeight="1" x14ac:dyDescent="0.3">
      <c r="B197" s="215"/>
      <c r="C197" s="107"/>
      <c r="D197" s="232"/>
      <c r="E197" s="199">
        <f t="shared" si="9"/>
        <v>0</v>
      </c>
      <c r="F197"/>
      <c r="G197"/>
      <c r="H197"/>
    </row>
    <row r="198" spans="2:8" ht="15.75" customHeight="1" x14ac:dyDescent="0.3">
      <c r="B198" s="215"/>
      <c r="C198" s="107"/>
      <c r="D198" s="205"/>
      <c r="E198" s="199">
        <f t="shared" si="9"/>
        <v>0</v>
      </c>
      <c r="F198"/>
      <c r="G198"/>
      <c r="H198"/>
    </row>
    <row r="199" spans="2:8" ht="15.75" customHeight="1" x14ac:dyDescent="0.3">
      <c r="B199" s="215"/>
      <c r="C199" s="107"/>
      <c r="D199" s="205"/>
      <c r="E199" s="199">
        <f t="shared" si="9"/>
        <v>0</v>
      </c>
      <c r="F199"/>
      <c r="G199"/>
      <c r="H199"/>
    </row>
    <row r="200" spans="2:8" ht="15.75" customHeight="1" x14ac:dyDescent="0.3">
      <c r="B200" s="215"/>
      <c r="C200" s="107"/>
      <c r="D200" s="205"/>
      <c r="E200" s="199">
        <f t="shared" si="9"/>
        <v>0</v>
      </c>
      <c r="F200"/>
      <c r="G200"/>
      <c r="H200"/>
    </row>
    <row r="201" spans="2:8" ht="15.75" customHeight="1" x14ac:dyDescent="0.3">
      <c r="B201" s="215"/>
      <c r="C201" s="107"/>
      <c r="D201" s="205"/>
      <c r="E201" s="199">
        <f t="shared" si="9"/>
        <v>0</v>
      </c>
      <c r="F201"/>
      <c r="G201"/>
      <c r="H201"/>
    </row>
    <row r="202" spans="2:8" ht="15.75" customHeight="1" x14ac:dyDescent="0.3">
      <c r="B202" s="215"/>
      <c r="C202" s="107"/>
      <c r="D202" s="205"/>
      <c r="E202" s="199">
        <f t="shared" si="9"/>
        <v>0</v>
      </c>
      <c r="F202"/>
      <c r="G202"/>
      <c r="H202"/>
    </row>
    <row r="203" spans="2:8" ht="15.75" customHeight="1" x14ac:dyDescent="0.3">
      <c r="B203" s="215"/>
      <c r="C203" s="107"/>
      <c r="D203" s="205"/>
      <c r="E203" s="199">
        <f t="shared" si="9"/>
        <v>0</v>
      </c>
      <c r="F203"/>
      <c r="G203"/>
      <c r="H203"/>
    </row>
    <row r="204" spans="2:8" ht="15.75" customHeight="1" x14ac:dyDescent="0.3">
      <c r="B204" s="215"/>
      <c r="C204" s="107"/>
      <c r="D204" s="205"/>
      <c r="E204" s="199">
        <f t="shared" si="9"/>
        <v>0</v>
      </c>
      <c r="F204"/>
      <c r="G204"/>
      <c r="H204"/>
    </row>
    <row r="205" spans="2:8" ht="15.75" customHeight="1" x14ac:dyDescent="0.3">
      <c r="B205" s="215"/>
      <c r="C205" s="107"/>
      <c r="D205" s="205"/>
      <c r="E205" s="199">
        <f t="shared" si="9"/>
        <v>0</v>
      </c>
      <c r="F205"/>
      <c r="G205"/>
      <c r="H205"/>
    </row>
    <row r="206" spans="2:8" ht="15.75" customHeight="1" x14ac:dyDescent="0.3">
      <c r="B206" s="215"/>
      <c r="C206" s="107"/>
      <c r="D206" s="205"/>
      <c r="E206" s="199">
        <f t="shared" si="9"/>
        <v>0</v>
      </c>
      <c r="F206"/>
      <c r="G206"/>
      <c r="H206"/>
    </row>
    <row r="207" spans="2:8" ht="15.75" customHeight="1" thickBot="1" x14ac:dyDescent="0.35">
      <c r="B207" s="93"/>
      <c r="C207" s="94"/>
      <c r="D207" s="142"/>
      <c r="E207" s="156">
        <f t="shared" si="9"/>
        <v>0</v>
      </c>
      <c r="F207"/>
      <c r="G207"/>
      <c r="H207"/>
    </row>
    <row r="208" spans="2:8" ht="16.5" thickTop="1" x14ac:dyDescent="0.3">
      <c r="B208" s="216" t="s">
        <v>90</v>
      </c>
      <c r="C208" s="216"/>
      <c r="D208" s="217"/>
      <c r="E208" s="164">
        <f>SUM(E192:E207)</f>
        <v>0</v>
      </c>
      <c r="F208" s="8"/>
      <c r="G208"/>
      <c r="H208"/>
    </row>
    <row r="209" spans="1:8" x14ac:dyDescent="0.3">
      <c r="B209" s="1"/>
      <c r="C209" s="1"/>
      <c r="D209" s="1"/>
      <c r="E209" s="1"/>
      <c r="F209" s="7"/>
      <c r="G209" s="8"/>
      <c r="H209"/>
    </row>
    <row r="210" spans="1:8" x14ac:dyDescent="0.3">
      <c r="B210" s="1"/>
      <c r="C210" s="1"/>
      <c r="D210" s="1"/>
      <c r="E210" s="1"/>
      <c r="F210" s="7"/>
      <c r="G210" s="8"/>
      <c r="H210"/>
    </row>
    <row r="211" spans="1:8" ht="21" x14ac:dyDescent="0.35">
      <c r="A211" s="144" t="str">
        <f>IF($A$16=0,"",IF(COUNTIFS($A$17:$A$26,B211)=1,1,"nvt"))</f>
        <v/>
      </c>
      <c r="B211" s="154" t="str">
        <f>B26</f>
        <v>Maandbedrag € 9.600</v>
      </c>
      <c r="C211" s="50"/>
      <c r="D211" s="1"/>
      <c r="E211" s="1"/>
      <c r="F211" s="7"/>
      <c r="G211" s="8"/>
      <c r="H211"/>
    </row>
    <row r="212" spans="1:8" ht="14.25" customHeight="1" x14ac:dyDescent="0.25">
      <c r="B212" s="259" t="str">
        <f>IF(A211="nvt",VLOOKUP(A211,Alle_Kostensoorten[],2,FALSE),VLOOKUP(B211,Alle_Kostensoorten[],2,FALSE))</f>
        <v>Toelichting: Geen bijzonderheden</v>
      </c>
      <c r="C212" s="259"/>
      <c r="D212" s="259"/>
      <c r="E212" s="259"/>
      <c r="F212" s="259"/>
      <c r="G212"/>
      <c r="H212"/>
    </row>
    <row r="213" spans="1:8" ht="9.75" customHeight="1" x14ac:dyDescent="0.3">
      <c r="B213" s="1"/>
      <c r="C213" s="1"/>
      <c r="D213" s="1"/>
      <c r="E213" s="1"/>
      <c r="F213" s="7"/>
      <c r="G213" s="8"/>
      <c r="H213"/>
    </row>
    <row r="214" spans="1:8" ht="45.75" thickBot="1" x14ac:dyDescent="0.35">
      <c r="B214" s="188" t="s">
        <v>50</v>
      </c>
      <c r="C214" s="134" t="s">
        <v>93</v>
      </c>
      <c r="D214" s="134" t="s">
        <v>95</v>
      </c>
      <c r="E214" s="134" t="s">
        <v>96</v>
      </c>
      <c r="F214" s="186" t="s">
        <v>65</v>
      </c>
      <c r="G214"/>
      <c r="H214"/>
    </row>
    <row r="215" spans="1:8" ht="15.75" customHeight="1" thickTop="1" x14ac:dyDescent="0.3">
      <c r="B215" s="228"/>
      <c r="C215" s="229"/>
      <c r="D215" s="232"/>
      <c r="E215" s="237"/>
      <c r="F215" s="195">
        <f>IF($A$211=1,$D215*$E215*9600,0)</f>
        <v>0</v>
      </c>
      <c r="G215"/>
      <c r="H215"/>
    </row>
    <row r="216" spans="1:8" ht="15.75" customHeight="1" x14ac:dyDescent="0.3">
      <c r="B216" s="202"/>
      <c r="C216" s="107"/>
      <c r="D216" s="232"/>
      <c r="E216" s="206"/>
      <c r="F216" s="199">
        <f t="shared" ref="F216:F229" si="10">IF($A$211=1,$D216*$E216*9600,0)</f>
        <v>0</v>
      </c>
      <c r="G216"/>
      <c r="H216"/>
    </row>
    <row r="217" spans="1:8" ht="15.75" customHeight="1" x14ac:dyDescent="0.3">
      <c r="B217" s="202"/>
      <c r="C217" s="107"/>
      <c r="D217" s="232"/>
      <c r="E217" s="206"/>
      <c r="F217" s="199">
        <f t="shared" si="10"/>
        <v>0</v>
      </c>
      <c r="G217"/>
      <c r="H217"/>
    </row>
    <row r="218" spans="1:8" ht="15.75" customHeight="1" x14ac:dyDescent="0.3">
      <c r="B218" s="202"/>
      <c r="C218" s="107"/>
      <c r="D218" s="232"/>
      <c r="E218" s="206"/>
      <c r="F218" s="199">
        <f t="shared" si="10"/>
        <v>0</v>
      </c>
      <c r="G218"/>
      <c r="H218"/>
    </row>
    <row r="219" spans="1:8" ht="15.75" customHeight="1" x14ac:dyDescent="0.3">
      <c r="B219" s="202"/>
      <c r="C219" s="107"/>
      <c r="D219" s="232"/>
      <c r="E219" s="206"/>
      <c r="F219" s="199">
        <f t="shared" si="10"/>
        <v>0</v>
      </c>
      <c r="G219"/>
      <c r="H219"/>
    </row>
    <row r="220" spans="1:8" ht="15.75" customHeight="1" x14ac:dyDescent="0.3">
      <c r="B220" s="202"/>
      <c r="C220" s="107"/>
      <c r="D220" s="205"/>
      <c r="E220" s="206"/>
      <c r="F220" s="199">
        <f t="shared" si="10"/>
        <v>0</v>
      </c>
      <c r="G220"/>
      <c r="H220"/>
    </row>
    <row r="221" spans="1:8" ht="15.75" customHeight="1" x14ac:dyDescent="0.3">
      <c r="B221" s="202"/>
      <c r="C221" s="107"/>
      <c r="D221" s="205"/>
      <c r="E221" s="206"/>
      <c r="F221" s="199">
        <f t="shared" si="10"/>
        <v>0</v>
      </c>
      <c r="G221"/>
      <c r="H221"/>
    </row>
    <row r="222" spans="1:8" ht="15.75" customHeight="1" x14ac:dyDescent="0.3">
      <c r="B222" s="202"/>
      <c r="C222" s="107"/>
      <c r="D222" s="205"/>
      <c r="E222" s="206"/>
      <c r="F222" s="199">
        <f t="shared" si="10"/>
        <v>0</v>
      </c>
      <c r="G222"/>
      <c r="H222"/>
    </row>
    <row r="223" spans="1:8" ht="15.75" customHeight="1" x14ac:dyDescent="0.3">
      <c r="B223" s="202"/>
      <c r="C223" s="107"/>
      <c r="D223" s="205"/>
      <c r="E223" s="206"/>
      <c r="F223" s="199">
        <f t="shared" si="10"/>
        <v>0</v>
      </c>
      <c r="G223"/>
      <c r="H223"/>
    </row>
    <row r="224" spans="1:8" ht="15.75" customHeight="1" x14ac:dyDescent="0.3">
      <c r="B224" s="202"/>
      <c r="C224" s="107"/>
      <c r="D224" s="205"/>
      <c r="E224" s="206"/>
      <c r="F224" s="199">
        <f t="shared" si="10"/>
        <v>0</v>
      </c>
      <c r="G224"/>
      <c r="H224"/>
    </row>
    <row r="225" spans="2:9" ht="15.75" customHeight="1" x14ac:dyDescent="0.3">
      <c r="B225" s="202"/>
      <c r="C225" s="107"/>
      <c r="D225" s="205"/>
      <c r="E225" s="206"/>
      <c r="F225" s="199">
        <f>IF($A$211=1,$D225*$E225*9600,0)</f>
        <v>0</v>
      </c>
      <c r="G225"/>
      <c r="H225"/>
    </row>
    <row r="226" spans="2:9" ht="15.75" customHeight="1" x14ac:dyDescent="0.3">
      <c r="B226" s="202"/>
      <c r="C226" s="107"/>
      <c r="D226" s="205"/>
      <c r="E226" s="206"/>
      <c r="F226" s="199">
        <f t="shared" si="10"/>
        <v>0</v>
      </c>
      <c r="G226"/>
      <c r="H226"/>
    </row>
    <row r="227" spans="2:9" ht="15.75" customHeight="1" x14ac:dyDescent="0.3">
      <c r="B227" s="202"/>
      <c r="C227" s="107"/>
      <c r="D227" s="205"/>
      <c r="E227" s="206"/>
      <c r="F227" s="199">
        <f t="shared" si="10"/>
        <v>0</v>
      </c>
      <c r="G227"/>
      <c r="H227"/>
    </row>
    <row r="228" spans="2:9" ht="15.75" customHeight="1" x14ac:dyDescent="0.3">
      <c r="B228" s="202"/>
      <c r="C228" s="107"/>
      <c r="D228" s="205"/>
      <c r="E228" s="206"/>
      <c r="F228" s="199">
        <f t="shared" si="10"/>
        <v>0</v>
      </c>
      <c r="G228"/>
      <c r="H228"/>
    </row>
    <row r="229" spans="2:9" ht="15.75" customHeight="1" thickBot="1" x14ac:dyDescent="0.35">
      <c r="B229" s="95"/>
      <c r="C229" s="212"/>
      <c r="D229" s="213"/>
      <c r="E229" s="214"/>
      <c r="F229" s="156">
        <f t="shared" si="10"/>
        <v>0</v>
      </c>
      <c r="G229"/>
      <c r="H229"/>
    </row>
    <row r="230" spans="2:9" ht="16.5" thickTop="1" x14ac:dyDescent="0.3">
      <c r="B230" s="216" t="s">
        <v>90</v>
      </c>
      <c r="C230" s="216"/>
      <c r="D230" s="217"/>
      <c r="E230" s="216"/>
      <c r="F230" s="164">
        <f>SUM(F215:F229)</f>
        <v>0</v>
      </c>
      <c r="G230"/>
      <c r="H230"/>
    </row>
    <row r="231" spans="2:9" x14ac:dyDescent="0.3">
      <c r="B231" s="3"/>
      <c r="C231" s="1"/>
      <c r="D231" s="1"/>
      <c r="E231" s="1"/>
      <c r="F231" s="9"/>
      <c r="G231" s="10"/>
      <c r="H231"/>
    </row>
    <row r="232" spans="2:9" ht="16.5" thickBot="1" x14ac:dyDescent="0.35">
      <c r="B232" s="39"/>
      <c r="C232" s="40"/>
      <c r="D232" s="40"/>
      <c r="E232" s="40"/>
      <c r="F232" s="41"/>
      <c r="G232" s="42"/>
      <c r="H232" s="42"/>
      <c r="I232" s="42"/>
    </row>
    <row r="233" spans="2:9" ht="7.5" customHeight="1" thickTop="1" x14ac:dyDescent="0.3">
      <c r="B233" s="3"/>
      <c r="C233" s="1"/>
      <c r="D233" s="1"/>
      <c r="E233" s="1"/>
      <c r="F233" s="9"/>
      <c r="G233" s="10"/>
      <c r="H233"/>
    </row>
    <row r="234" spans="2:9" ht="23.25" x14ac:dyDescent="0.25">
      <c r="B234" s="264" t="s">
        <v>111</v>
      </c>
      <c r="C234" s="264"/>
      <c r="D234" s="264"/>
      <c r="E234" s="264"/>
      <c r="F234" s="264"/>
      <c r="G234" s="264"/>
      <c r="H234" s="264"/>
    </row>
    <row r="235" spans="2:9" x14ac:dyDescent="0.3">
      <c r="B235" s="3"/>
      <c r="C235" s="1"/>
      <c r="D235" s="1"/>
      <c r="E235" s="1"/>
      <c r="F235" s="9"/>
      <c r="G235" s="10"/>
      <c r="H235"/>
    </row>
    <row r="236" spans="2:9" ht="21" x14ac:dyDescent="0.35">
      <c r="B236" s="50" t="s">
        <v>112</v>
      </c>
      <c r="C236" s="10"/>
      <c r="D236" s="10"/>
      <c r="E236" s="10"/>
      <c r="F236" s="9"/>
      <c r="G236" s="10"/>
      <c r="H236"/>
    </row>
    <row r="237" spans="2:9" ht="158.25" customHeight="1" x14ac:dyDescent="0.25">
      <c r="B237" s="265" t="s">
        <v>113</v>
      </c>
      <c r="C237" s="265"/>
      <c r="D237" s="265"/>
      <c r="E237" s="265"/>
      <c r="F237" s="265"/>
      <c r="G237" s="265"/>
      <c r="H237" s="265"/>
      <c r="I237" s="265"/>
    </row>
    <row r="238" spans="2:9" x14ac:dyDescent="0.3">
      <c r="B238" s="3"/>
      <c r="C238" s="10"/>
      <c r="D238" s="10"/>
      <c r="E238" s="10"/>
      <c r="F238" s="9"/>
      <c r="G238" s="10"/>
      <c r="H238"/>
    </row>
    <row r="239" spans="2:9" ht="15.4" customHeight="1" thickBot="1" x14ac:dyDescent="0.35">
      <c r="B239" s="51" t="s">
        <v>59</v>
      </c>
      <c r="C239" s="52" t="s">
        <v>100</v>
      </c>
      <c r="D239" s="52" t="s">
        <v>52</v>
      </c>
      <c r="E239" s="140" t="s">
        <v>114</v>
      </c>
      <c r="F239" s="139"/>
      <c r="G239" s="139"/>
      <c r="H239" s="139"/>
      <c r="I239" s="139"/>
    </row>
    <row r="240" spans="2:9" ht="15.75" customHeight="1" thickTop="1" x14ac:dyDescent="0.3">
      <c r="B240" s="57" t="s">
        <v>60</v>
      </c>
      <c r="C240" s="102"/>
      <c r="D240" s="159">
        <f>IFERROR(C240/$C$247,0)</f>
        <v>0</v>
      </c>
      <c r="E240" s="104"/>
      <c r="F240" s="105"/>
      <c r="G240" s="105"/>
      <c r="H240" s="105"/>
      <c r="I240" s="106"/>
    </row>
    <row r="241" spans="2:9" ht="15.75" customHeight="1" x14ac:dyDescent="0.3">
      <c r="B241" s="57" t="s">
        <v>61</v>
      </c>
      <c r="C241" s="102"/>
      <c r="D241" s="159">
        <f t="shared" ref="D241:D245" si="11">IFERROR(C241/$C$247,0)</f>
        <v>0</v>
      </c>
      <c r="E241" s="107"/>
      <c r="F241" s="108"/>
      <c r="G241" s="108"/>
      <c r="H241" s="108"/>
      <c r="I241" s="109"/>
    </row>
    <row r="242" spans="2:9" ht="15.75" customHeight="1" x14ac:dyDescent="0.3">
      <c r="B242" s="57" t="s">
        <v>62</v>
      </c>
      <c r="C242" s="102"/>
      <c r="D242" s="159">
        <f t="shared" si="11"/>
        <v>0</v>
      </c>
      <c r="E242" s="107"/>
      <c r="F242" s="108"/>
      <c r="G242" s="108"/>
      <c r="H242" s="108"/>
      <c r="I242" s="109"/>
    </row>
    <row r="243" spans="2:9" ht="15.75" customHeight="1" x14ac:dyDescent="0.3">
      <c r="B243" s="57" t="s">
        <v>63</v>
      </c>
      <c r="C243" s="102"/>
      <c r="D243" s="159">
        <f t="shared" si="11"/>
        <v>0</v>
      </c>
      <c r="E243" s="107"/>
      <c r="F243" s="108"/>
      <c r="G243" s="108"/>
      <c r="H243" s="108"/>
      <c r="I243" s="109"/>
    </row>
    <row r="244" spans="2:9" ht="15.75" customHeight="1" thickBot="1" x14ac:dyDescent="0.35">
      <c r="B244" s="58" t="s">
        <v>64</v>
      </c>
      <c r="C244" s="103"/>
      <c r="D244" s="160">
        <f t="shared" si="11"/>
        <v>0</v>
      </c>
      <c r="E244" s="110"/>
      <c r="F244" s="111"/>
      <c r="G244" s="111"/>
      <c r="H244" s="111"/>
      <c r="I244" s="112"/>
    </row>
    <row r="245" spans="2:9" ht="17.25" thickTop="1" thickBot="1" x14ac:dyDescent="0.35">
      <c r="B245" s="77" t="s">
        <v>51</v>
      </c>
      <c r="C245" s="161">
        <f>SUM(C240:C244)</f>
        <v>0</v>
      </c>
      <c r="D245" s="162">
        <f t="shared" si="11"/>
        <v>0</v>
      </c>
      <c r="E245" s="80"/>
      <c r="F245" s="80"/>
      <c r="G245" s="80"/>
      <c r="H245" s="77"/>
      <c r="I245" s="81"/>
    </row>
    <row r="246" spans="2:9" ht="13.5" customHeight="1" thickTop="1" x14ac:dyDescent="0.3">
      <c r="B246" s="10"/>
      <c r="C246" s="10"/>
      <c r="D246" s="10"/>
      <c r="E246" s="10"/>
      <c r="F246" s="9"/>
      <c r="G246" s="10"/>
      <c r="H246"/>
    </row>
    <row r="247" spans="2:9" ht="16.5" thickBot="1" x14ac:dyDescent="0.35">
      <c r="B247" s="51" t="s">
        <v>65</v>
      </c>
      <c r="C247" s="163">
        <f>D27</f>
        <v>0</v>
      </c>
      <c r="D247" s="10"/>
      <c r="E247" s="10"/>
      <c r="F247" s="9"/>
      <c r="G247" s="10"/>
      <c r="H247"/>
    </row>
    <row r="248" spans="2:9" ht="16.5" thickTop="1" x14ac:dyDescent="0.3">
      <c r="B248" s="3"/>
      <c r="C248" s="1"/>
      <c r="D248" s="1"/>
      <c r="E248" s="1"/>
      <c r="F248" s="9"/>
      <c r="G248" s="10"/>
      <c r="H248"/>
    </row>
    <row r="249" spans="2:9" ht="16.5" thickBot="1" x14ac:dyDescent="0.35">
      <c r="B249" s="51" t="s">
        <v>115</v>
      </c>
      <c r="C249" s="163" t="str">
        <f>IF(ROUND(C245,2)-ROUND(C247,2)=0,"JA",C245-C247)</f>
        <v>JA</v>
      </c>
      <c r="D249" s="1"/>
      <c r="E249" s="1"/>
      <c r="F249" s="9"/>
      <c r="G249" s="10"/>
      <c r="H249"/>
    </row>
    <row r="250" spans="2:9" ht="17.25" thickTop="1" thickBot="1" x14ac:dyDescent="0.35">
      <c r="B250" s="43"/>
      <c r="C250" s="44"/>
      <c r="D250" s="45"/>
      <c r="E250" s="45"/>
      <c r="F250" s="45"/>
      <c r="G250" s="45"/>
      <c r="H250" s="45"/>
      <c r="I250" s="45"/>
    </row>
    <row r="251" spans="2:9" ht="6.75" customHeight="1" thickTop="1" x14ac:dyDescent="0.3">
      <c r="B251" s="15"/>
      <c r="C251" s="16"/>
      <c r="D251"/>
      <c r="E251"/>
      <c r="F251"/>
      <c r="G251"/>
      <c r="H251"/>
    </row>
    <row r="252" spans="2:9" ht="23.25" x14ac:dyDescent="0.25">
      <c r="B252" s="264" t="s">
        <v>116</v>
      </c>
      <c r="C252" s="264"/>
      <c r="D252" s="264"/>
      <c r="E252" s="264"/>
      <c r="F252" s="264"/>
      <c r="G252" s="264"/>
      <c r="H252" s="264"/>
    </row>
    <row r="253" spans="2:9" ht="15" x14ac:dyDescent="0.25">
      <c r="B253" s="10"/>
      <c r="C253"/>
      <c r="D253"/>
      <c r="E253"/>
      <c r="F253"/>
      <c r="G253" s="10"/>
      <c r="H253"/>
    </row>
    <row r="254" spans="2:9" ht="21" x14ac:dyDescent="0.35">
      <c r="B254" s="50" t="s">
        <v>117</v>
      </c>
      <c r="C254" s="50"/>
      <c r="D254"/>
      <c r="E254"/>
      <c r="F254"/>
      <c r="G254" s="10"/>
      <c r="H254"/>
    </row>
    <row r="255" spans="2:9" ht="94.5" customHeight="1" x14ac:dyDescent="0.25">
      <c r="B255" s="265" t="s">
        <v>118</v>
      </c>
      <c r="C255" s="265"/>
      <c r="D255" s="265"/>
      <c r="E255" s="265"/>
      <c r="F255" s="265"/>
      <c r="G255" s="265"/>
      <c r="H255" s="265"/>
      <c r="I255" s="265"/>
    </row>
    <row r="256" spans="2:9" ht="15" x14ac:dyDescent="0.25">
      <c r="B256" s="10"/>
      <c r="C256"/>
      <c r="D256"/>
      <c r="E256"/>
      <c r="F256"/>
      <c r="G256" s="10"/>
      <c r="H256"/>
    </row>
    <row r="257" spans="2:9" ht="16.5" thickBot="1" x14ac:dyDescent="0.35">
      <c r="B257" s="135" t="s">
        <v>50</v>
      </c>
      <c r="C257" s="186" t="s">
        <v>119</v>
      </c>
      <c r="D257" s="186" t="s">
        <v>120</v>
      </c>
      <c r="E257" s="134" t="s">
        <v>65</v>
      </c>
      <c r="F257" s="187" t="s">
        <v>121</v>
      </c>
      <c r="G257" s="186" t="s">
        <v>114</v>
      </c>
      <c r="H257" s="188"/>
      <c r="I257" s="188"/>
    </row>
    <row r="258" spans="2:9" ht="15.75" customHeight="1" thickTop="1" x14ac:dyDescent="0.3">
      <c r="B258" s="189" t="str">
        <f>Hulpblad!V2</f>
        <v xml:space="preserve"> </v>
      </c>
      <c r="C258" s="193"/>
      <c r="D258" s="194"/>
      <c r="E258" s="195">
        <f>IF(OR(B258="",B258=" "),0,SUMIFS($E$37:$E$51,$B$37:$B$51,$B258)+SUMIFS($F$59:$F$73,$B$59:$B$73,$B258)+SUMIFS($F$81:$F$95,$B$81:$B$95,$B258)+SUMIFS($C$103:$C$112,$B$103:$B$112,$B258)+SUMIFS($I$160:$I$167,$B$160:$B$167,$B258)+SUMIFS($E$120:$E$128,$B$120:$B$128,$B258)+SUMIFS($F$136:$F$152,$B$136:$B$152,$B258)+SUMIFS($C$175:$C$184,$B$175:$B$184,$B258)+SUMIFS($E$192:$E$207,$B$192:$B$207,$B258)+SUMIFS($F$215:$F$229,$B$215:$B$229,$B258))</f>
        <v>0</v>
      </c>
      <c r="F258" s="195">
        <f t="shared" ref="F258:F267" si="12">E258*D258</f>
        <v>0</v>
      </c>
      <c r="G258" s="196"/>
      <c r="H258" s="190"/>
      <c r="I258" s="190"/>
    </row>
    <row r="259" spans="2:9" ht="15.75" customHeight="1" x14ac:dyDescent="0.3">
      <c r="B259" s="191" t="str">
        <f>Hulpblad!V3</f>
        <v xml:space="preserve"> </v>
      </c>
      <c r="C259" s="197"/>
      <c r="D259" s="198"/>
      <c r="E259" s="199">
        <f t="shared" ref="E259:E267" si="13">IF(OR(B259="",B259=" "),0,SUMIFS($E$37:$E$51,$B$37:$B$51,$B259)+SUMIFS($F$59:$F$73,$B$59:$B$73,$B259)+SUMIFS($F$81:$F$95,$B$81:$B$95,$B259)+SUMIFS($C$103:$C$112,$B$103:$B$112,$B259)+SUMIFS($I$160:$I$167,$B$160:$B$167,$B259)+SUMIFS($E$120:$E$128,$B$120:$B$128,$B259)+SUMIFS($F$136:$F$152,$B$136:$B$152,$B259)+SUMIFS($C$175:$C$184,$B$175:$B$184,$B259)+SUMIFS($E$192:$E$207,$B$192:$B$207,$B259)+SUMIFS($F$215:$F$229,$B$215:$B$229,$B259))</f>
        <v>0</v>
      </c>
      <c r="F259" s="199">
        <f t="shared" si="12"/>
        <v>0</v>
      </c>
      <c r="G259" s="200"/>
      <c r="H259" s="192"/>
      <c r="I259" s="192"/>
    </row>
    <row r="260" spans="2:9" ht="15.75" customHeight="1" x14ac:dyDescent="0.3">
      <c r="B260" s="191" t="str">
        <f>Hulpblad!V4</f>
        <v xml:space="preserve"> </v>
      </c>
      <c r="C260" s="201"/>
      <c r="D260" s="198"/>
      <c r="E260" s="199">
        <f t="shared" si="13"/>
        <v>0</v>
      </c>
      <c r="F260" s="199">
        <f t="shared" si="12"/>
        <v>0</v>
      </c>
      <c r="G260" s="200"/>
      <c r="H260" s="192"/>
      <c r="I260" s="192"/>
    </row>
    <row r="261" spans="2:9" ht="15.75" customHeight="1" x14ac:dyDescent="0.3">
      <c r="B261" s="191" t="str">
        <f>Hulpblad!V5</f>
        <v xml:space="preserve"> </v>
      </c>
      <c r="C261" s="201"/>
      <c r="D261" s="198"/>
      <c r="E261" s="199">
        <f t="shared" si="13"/>
        <v>0</v>
      </c>
      <c r="F261" s="199">
        <f t="shared" si="12"/>
        <v>0</v>
      </c>
      <c r="G261" s="200"/>
      <c r="H261" s="192"/>
      <c r="I261" s="192"/>
    </row>
    <row r="262" spans="2:9" ht="15.75" customHeight="1" x14ac:dyDescent="0.3">
      <c r="B262" s="191" t="str">
        <f>Hulpblad!V6</f>
        <v xml:space="preserve"> </v>
      </c>
      <c r="C262" s="197"/>
      <c r="D262" s="198"/>
      <c r="E262" s="199">
        <f t="shared" si="13"/>
        <v>0</v>
      </c>
      <c r="F262" s="199">
        <f t="shared" si="12"/>
        <v>0</v>
      </c>
      <c r="G262" s="200"/>
      <c r="H262" s="192"/>
      <c r="I262" s="192"/>
    </row>
    <row r="263" spans="2:9" ht="15.75" customHeight="1" x14ac:dyDescent="0.3">
      <c r="B263" s="191" t="str">
        <f>Hulpblad!V7</f>
        <v xml:space="preserve"> </v>
      </c>
      <c r="C263" s="197"/>
      <c r="D263" s="198"/>
      <c r="E263" s="199">
        <f t="shared" si="13"/>
        <v>0</v>
      </c>
      <c r="F263" s="199">
        <f t="shared" si="12"/>
        <v>0</v>
      </c>
      <c r="G263" s="200"/>
      <c r="H263" s="192"/>
      <c r="I263" s="192"/>
    </row>
    <row r="264" spans="2:9" ht="15.75" customHeight="1" x14ac:dyDescent="0.3">
      <c r="B264" s="191" t="str">
        <f>Hulpblad!V8</f>
        <v xml:space="preserve"> </v>
      </c>
      <c r="C264" s="197"/>
      <c r="D264" s="198"/>
      <c r="E264" s="199">
        <f t="shared" si="13"/>
        <v>0</v>
      </c>
      <c r="F264" s="199">
        <f t="shared" si="12"/>
        <v>0</v>
      </c>
      <c r="G264" s="200"/>
      <c r="H264" s="192"/>
      <c r="I264" s="192"/>
    </row>
    <row r="265" spans="2:9" ht="15.75" customHeight="1" x14ac:dyDescent="0.3">
      <c r="B265" s="191" t="str">
        <f>Hulpblad!V9</f>
        <v xml:space="preserve"> </v>
      </c>
      <c r="C265" s="201"/>
      <c r="D265" s="198"/>
      <c r="E265" s="199">
        <f t="shared" si="13"/>
        <v>0</v>
      </c>
      <c r="F265" s="199">
        <f t="shared" si="12"/>
        <v>0</v>
      </c>
      <c r="G265" s="200"/>
      <c r="H265" s="192"/>
      <c r="I265" s="192"/>
    </row>
    <row r="266" spans="2:9" ht="15.75" customHeight="1" x14ac:dyDescent="0.3">
      <c r="B266" s="191" t="str">
        <f>Hulpblad!V10</f>
        <v xml:space="preserve"> </v>
      </c>
      <c r="C266" s="201"/>
      <c r="D266" s="198"/>
      <c r="E266" s="199">
        <f t="shared" si="13"/>
        <v>0</v>
      </c>
      <c r="F266" s="199">
        <f t="shared" si="12"/>
        <v>0</v>
      </c>
      <c r="G266" s="200"/>
      <c r="H266" s="192"/>
      <c r="I266" s="192"/>
    </row>
    <row r="267" spans="2:9" ht="15.75" customHeight="1" thickBot="1" x14ac:dyDescent="0.35">
      <c r="B267" s="165" t="str">
        <f>Hulpblad!V11</f>
        <v xml:space="preserve"> </v>
      </c>
      <c r="C267" s="113"/>
      <c r="D267" s="179"/>
      <c r="E267" s="156">
        <f t="shared" si="13"/>
        <v>0</v>
      </c>
      <c r="F267" s="156">
        <f t="shared" si="12"/>
        <v>0</v>
      </c>
      <c r="G267" s="114"/>
      <c r="H267" s="114"/>
      <c r="I267" s="114"/>
    </row>
    <row r="268" spans="2:9" ht="16.5" thickTop="1" x14ac:dyDescent="0.3">
      <c r="B268" s="76" t="s">
        <v>90</v>
      </c>
      <c r="C268" s="78"/>
      <c r="D268" s="78"/>
      <c r="E268" s="164">
        <f>SUBTOTAL(109,$E$258:$E$267)</f>
        <v>0</v>
      </c>
      <c r="F268" s="164">
        <f>SUBTOTAL(109,$F$258:$F$267)</f>
        <v>0</v>
      </c>
      <c r="G268" s="79"/>
      <c r="H268" s="79"/>
      <c r="I268" s="79"/>
    </row>
    <row r="269" spans="2:9" x14ac:dyDescent="0.3">
      <c r="B269" s="15"/>
      <c r="C269" s="16"/>
      <c r="D269" s="10"/>
      <c r="E269" s="18"/>
      <c r="F269" s="18"/>
      <c r="G269" s="18"/>
      <c r="H269" s="10"/>
    </row>
    <row r="270" spans="2:9" ht="16.5" thickBot="1" x14ac:dyDescent="0.35">
      <c r="B270" s="51" t="s">
        <v>122</v>
      </c>
      <c r="C270" s="163">
        <f>C240+C243</f>
        <v>0</v>
      </c>
      <c r="D270" s="10"/>
      <c r="E270" s="10"/>
      <c r="F270" s="10"/>
      <c r="G270" s="10"/>
      <c r="H270" s="10"/>
    </row>
    <row r="271" spans="2:9" thickTop="1" x14ac:dyDescent="0.25">
      <c r="B271" s="10"/>
      <c r="C271" s="10"/>
      <c r="D271" s="10"/>
      <c r="E271" s="10"/>
      <c r="F271" s="10"/>
      <c r="G271" s="10"/>
      <c r="H271" s="10"/>
    </row>
    <row r="272" spans="2:9" ht="16.5" thickBot="1" x14ac:dyDescent="0.35">
      <c r="B272" s="51" t="s">
        <v>123</v>
      </c>
      <c r="C272" s="163" t="str">
        <f>IF(ROUND($F$268,2)&gt;=ROUND(C240+C243,2),"JA",$F$268-C240-C243)</f>
        <v>JA</v>
      </c>
      <c r="D272" s="10"/>
      <c r="E272" s="10"/>
      <c r="F272" s="10"/>
      <c r="G272" s="10"/>
      <c r="H272" s="10"/>
    </row>
    <row r="273" spans="2:8" thickTop="1"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ht="15" x14ac:dyDescent="0.25">
      <c r="B428" s="10"/>
      <c r="C428" s="10"/>
      <c r="D428" s="10"/>
      <c r="E428" s="10"/>
      <c r="F428" s="10"/>
      <c r="G428" s="10"/>
      <c r="H428" s="10"/>
    </row>
    <row r="429" spans="2:8" ht="15" x14ac:dyDescent="0.25">
      <c r="B429" s="10"/>
      <c r="C429" s="10"/>
      <c r="D429" s="10"/>
      <c r="E429" s="10"/>
      <c r="F429" s="10"/>
      <c r="G429" s="10"/>
      <c r="H429" s="10"/>
    </row>
    <row r="430" spans="2:8" ht="15" x14ac:dyDescent="0.25">
      <c r="B430" s="10"/>
      <c r="C430" s="10"/>
      <c r="D430" s="10"/>
      <c r="E430" s="10"/>
      <c r="F430" s="10"/>
      <c r="G430" s="10"/>
      <c r="H430" s="10"/>
    </row>
    <row r="431" spans="2:8" ht="15" x14ac:dyDescent="0.25">
      <c r="B431" s="10"/>
      <c r="C431" s="10"/>
      <c r="D431" s="10"/>
      <c r="E431" s="10"/>
      <c r="F431" s="10"/>
      <c r="G431" s="10"/>
      <c r="H431" s="10"/>
    </row>
    <row r="432" spans="2:8" ht="15" x14ac:dyDescent="0.25">
      <c r="B432" s="10"/>
      <c r="C432" s="10"/>
      <c r="D432" s="10"/>
      <c r="E432" s="10"/>
      <c r="F432" s="10"/>
      <c r="G432" s="10"/>
      <c r="H432" s="10"/>
    </row>
    <row r="433" spans="2:8" ht="15" x14ac:dyDescent="0.25">
      <c r="B433" s="10"/>
      <c r="C433" s="10"/>
      <c r="D433" s="10"/>
      <c r="E433" s="10"/>
      <c r="F433" s="10"/>
      <c r="G433" s="10"/>
      <c r="H433" s="10"/>
    </row>
    <row r="434" spans="2:8" ht="15" x14ac:dyDescent="0.25">
      <c r="B434" s="10"/>
      <c r="C434" s="10"/>
      <c r="D434" s="10"/>
      <c r="E434" s="10"/>
      <c r="F434" s="10"/>
      <c r="G434" s="10"/>
      <c r="H434" s="10"/>
    </row>
    <row r="435" spans="2:8" ht="15" x14ac:dyDescent="0.25">
      <c r="B435" s="10"/>
      <c r="C435" s="10"/>
      <c r="D435" s="10"/>
      <c r="E435" s="10"/>
      <c r="F435" s="10"/>
      <c r="G435" s="10"/>
      <c r="H435" s="10"/>
    </row>
    <row r="436" spans="2:8" ht="15" x14ac:dyDescent="0.25">
      <c r="B436" s="10"/>
      <c r="C436" s="10"/>
      <c r="D436" s="10"/>
      <c r="E436" s="10"/>
      <c r="F436" s="10"/>
      <c r="G436" s="10"/>
      <c r="H436" s="10"/>
    </row>
    <row r="437" spans="2:8" ht="15" x14ac:dyDescent="0.25">
      <c r="B437" s="10"/>
      <c r="C437" s="10"/>
      <c r="D437" s="10"/>
      <c r="E437" s="10"/>
      <c r="F437" s="10"/>
      <c r="G437" s="10"/>
      <c r="H437" s="10"/>
    </row>
    <row r="438" spans="2:8" ht="15" x14ac:dyDescent="0.25">
      <c r="B438" s="10"/>
      <c r="C438" s="10"/>
      <c r="D438" s="10"/>
      <c r="E438" s="10"/>
      <c r="F438" s="10"/>
      <c r="G438" s="10"/>
      <c r="H438" s="10"/>
    </row>
    <row r="439" spans="2:8" ht="15" x14ac:dyDescent="0.25">
      <c r="B439" s="10"/>
      <c r="C439" s="10"/>
      <c r="D439" s="10"/>
      <c r="E439" s="10"/>
      <c r="F439" s="10"/>
      <c r="G439" s="10"/>
      <c r="H439" s="10"/>
    </row>
    <row r="440" spans="2:8" ht="15" x14ac:dyDescent="0.25">
      <c r="B440" s="10"/>
      <c r="C440" s="10"/>
      <c r="D440" s="10"/>
      <c r="E440" s="10"/>
      <c r="F440" s="10"/>
      <c r="G440" s="10"/>
      <c r="H440" s="10"/>
    </row>
    <row r="441" spans="2:8" ht="15" x14ac:dyDescent="0.25">
      <c r="B441" s="10"/>
      <c r="C441" s="10"/>
      <c r="D441" s="10"/>
      <c r="E441" s="10"/>
      <c r="F441" s="10"/>
      <c r="G441" s="10"/>
      <c r="H441" s="10"/>
    </row>
    <row r="442" spans="2:8" ht="15" x14ac:dyDescent="0.25">
      <c r="B442" s="10"/>
      <c r="C442" s="10"/>
      <c r="D442" s="10"/>
      <c r="E442" s="10"/>
      <c r="F442" s="10"/>
      <c r="G442" s="10"/>
      <c r="H442" s="10"/>
    </row>
    <row r="443" spans="2:8" ht="15" x14ac:dyDescent="0.25">
      <c r="B443" s="10"/>
      <c r="C443" s="10"/>
      <c r="D443" s="10"/>
      <c r="E443" s="10"/>
      <c r="F443" s="10"/>
      <c r="G443" s="10"/>
      <c r="H443" s="10"/>
    </row>
    <row r="444" spans="2:8" ht="15" x14ac:dyDescent="0.25">
      <c r="B444" s="10"/>
      <c r="C444" s="10"/>
      <c r="D444" s="10"/>
      <c r="E444" s="10"/>
      <c r="F444" s="10"/>
      <c r="G444" s="10"/>
      <c r="H444" s="10"/>
    </row>
    <row r="445" spans="2:8" ht="15" x14ac:dyDescent="0.25">
      <c r="B445" s="10"/>
      <c r="C445" s="10"/>
      <c r="D445" s="10"/>
      <c r="E445" s="10"/>
      <c r="F445" s="10"/>
      <c r="G445" s="10"/>
      <c r="H445" s="10"/>
    </row>
    <row r="446" spans="2:8" ht="15" x14ac:dyDescent="0.25">
      <c r="B446" s="10"/>
      <c r="C446" s="10"/>
      <c r="D446" s="10"/>
      <c r="E446" s="10"/>
      <c r="F446" s="10"/>
      <c r="G446" s="10"/>
      <c r="H446" s="10"/>
    </row>
    <row r="447" spans="2:8" ht="15" x14ac:dyDescent="0.25">
      <c r="B447" s="10"/>
      <c r="C447" s="10"/>
      <c r="D447" s="10"/>
      <c r="E447" s="10"/>
      <c r="F447" s="10"/>
      <c r="G447" s="10"/>
      <c r="H447" s="10"/>
    </row>
    <row r="448" spans="2:8" ht="15" x14ac:dyDescent="0.25">
      <c r="B448" s="10"/>
      <c r="C448" s="10"/>
      <c r="D448" s="10"/>
      <c r="E448" s="10"/>
      <c r="F448" s="10"/>
      <c r="G448" s="10"/>
      <c r="H448" s="10"/>
    </row>
    <row r="449" spans="2:8" ht="15" x14ac:dyDescent="0.25">
      <c r="B449" s="10"/>
      <c r="C449" s="10"/>
      <c r="D449" s="10"/>
      <c r="E449" s="10"/>
      <c r="F449" s="10"/>
      <c r="G449" s="10"/>
      <c r="H449" s="10"/>
    </row>
    <row r="450" spans="2:8" ht="15" x14ac:dyDescent="0.25">
      <c r="B450" s="10"/>
      <c r="C450" s="10"/>
      <c r="D450" s="10"/>
      <c r="E450" s="10"/>
      <c r="F450" s="10"/>
      <c r="G450" s="10"/>
      <c r="H450" s="10"/>
    </row>
    <row r="451" spans="2:8" ht="15" x14ac:dyDescent="0.25">
      <c r="B451" s="10"/>
      <c r="C451" s="10"/>
      <c r="D451" s="10"/>
      <c r="E451" s="10"/>
      <c r="F451" s="10"/>
      <c r="G451" s="10"/>
      <c r="H451" s="10"/>
    </row>
    <row r="452" spans="2:8" ht="15" x14ac:dyDescent="0.25">
      <c r="B452" s="10"/>
      <c r="C452" s="10"/>
      <c r="D452" s="10"/>
      <c r="E452" s="10"/>
      <c r="F452" s="10"/>
      <c r="G452" s="10"/>
      <c r="H452" s="10"/>
    </row>
    <row r="453" spans="2:8" ht="15" x14ac:dyDescent="0.25">
      <c r="B453" s="10"/>
      <c r="C453" s="10"/>
      <c r="D453" s="10"/>
      <c r="E453" s="10"/>
      <c r="F453" s="10"/>
      <c r="G453" s="10"/>
      <c r="H453" s="10"/>
    </row>
    <row r="454" spans="2:8" ht="15" x14ac:dyDescent="0.25">
      <c r="B454" s="10"/>
      <c r="C454" s="10"/>
      <c r="D454" s="10"/>
      <c r="E454" s="10"/>
      <c r="F454" s="10"/>
      <c r="G454" s="10"/>
      <c r="H454" s="10"/>
    </row>
    <row r="455" spans="2:8" ht="15" x14ac:dyDescent="0.25">
      <c r="B455" s="10"/>
      <c r="C455" s="10"/>
      <c r="D455" s="10"/>
      <c r="E455" s="10"/>
      <c r="F455" s="10"/>
      <c r="G455" s="10"/>
      <c r="H455" s="10"/>
    </row>
    <row r="456" spans="2:8" ht="15" x14ac:dyDescent="0.25">
      <c r="B456" s="10"/>
      <c r="C456" s="10"/>
      <c r="D456" s="10"/>
      <c r="E456" s="10"/>
      <c r="F456" s="10"/>
      <c r="G456" s="10"/>
      <c r="H456" s="10"/>
    </row>
    <row r="457" spans="2:8" ht="15" x14ac:dyDescent="0.25">
      <c r="B457" s="10"/>
      <c r="C457" s="10"/>
      <c r="D457" s="10"/>
      <c r="E457" s="10"/>
      <c r="F457" s="10"/>
      <c r="G457" s="10"/>
      <c r="H457" s="10"/>
    </row>
    <row r="458" spans="2:8" ht="15" x14ac:dyDescent="0.25">
      <c r="B458" s="10"/>
      <c r="C458" s="10"/>
      <c r="D458" s="10"/>
      <c r="E458" s="10"/>
      <c r="F458" s="10"/>
      <c r="G458" s="10"/>
      <c r="H458" s="10"/>
    </row>
    <row r="459" spans="2:8" ht="15" x14ac:dyDescent="0.25">
      <c r="B459" s="10"/>
      <c r="C459" s="10"/>
      <c r="D459" s="10"/>
      <c r="E459" s="10"/>
      <c r="F459" s="10"/>
      <c r="G459" s="10"/>
      <c r="H459" s="10"/>
    </row>
    <row r="460" spans="2:8" ht="15" x14ac:dyDescent="0.25">
      <c r="B460" s="10"/>
      <c r="C460" s="10"/>
      <c r="D460" s="10"/>
      <c r="E460" s="10"/>
      <c r="F460" s="10"/>
      <c r="G460" s="10"/>
      <c r="H460" s="10"/>
    </row>
    <row r="461" spans="2:8" ht="15" x14ac:dyDescent="0.25">
      <c r="B461" s="10"/>
      <c r="C461" s="10"/>
      <c r="D461" s="10"/>
      <c r="E461" s="10"/>
      <c r="F461" s="10"/>
      <c r="G461" s="10"/>
      <c r="H461" s="10"/>
    </row>
    <row r="462" spans="2:8" ht="15" x14ac:dyDescent="0.25">
      <c r="B462" s="10"/>
      <c r="C462" s="10"/>
      <c r="D462" s="10"/>
      <c r="E462" s="10"/>
      <c r="F462" s="10"/>
      <c r="G462" s="10"/>
      <c r="H462" s="10"/>
    </row>
    <row r="463" spans="2:8" ht="15" x14ac:dyDescent="0.25">
      <c r="B463" s="10"/>
      <c r="C463" s="10"/>
      <c r="D463" s="10"/>
      <c r="E463" s="10"/>
      <c r="F463" s="10"/>
      <c r="G463" s="10"/>
      <c r="H463" s="10"/>
    </row>
    <row r="464" spans="2:8" x14ac:dyDescent="0.3">
      <c r="B464" s="10"/>
      <c r="C464" s="10"/>
      <c r="D464" s="10"/>
      <c r="E464" s="10"/>
      <c r="F464" s="10"/>
      <c r="G464" s="10"/>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c r="H738" s="1"/>
    </row>
    <row r="739" spans="2:8" x14ac:dyDescent="0.3">
      <c r="B739" s="1"/>
      <c r="C739" s="1"/>
      <c r="D739" s="1"/>
      <c r="E739" s="1"/>
      <c r="F739" s="1"/>
      <c r="G739" s="1"/>
      <c r="H739" s="1"/>
    </row>
    <row r="740" spans="2:8" x14ac:dyDescent="0.3">
      <c r="B740" s="1"/>
      <c r="C740" s="1"/>
      <c r="D740" s="1"/>
      <c r="E740" s="1"/>
      <c r="F740" s="1"/>
      <c r="G740" s="1"/>
      <c r="H740" s="1"/>
    </row>
    <row r="741" spans="2:8" x14ac:dyDescent="0.3">
      <c r="B741" s="1"/>
      <c r="C741" s="1"/>
      <c r="D741" s="1"/>
      <c r="E741" s="1"/>
      <c r="F741" s="1"/>
      <c r="G741" s="1"/>
      <c r="H741" s="1"/>
    </row>
    <row r="742" spans="2:8" x14ac:dyDescent="0.3">
      <c r="B742" s="1"/>
      <c r="C742" s="1"/>
      <c r="D742" s="1"/>
      <c r="E742" s="1"/>
      <c r="F742" s="1"/>
      <c r="G742" s="1"/>
      <c r="H742" s="1"/>
    </row>
    <row r="743" spans="2:8" x14ac:dyDescent="0.3">
      <c r="B743" s="1"/>
      <c r="C743" s="1"/>
      <c r="D743" s="1"/>
      <c r="E743" s="1"/>
      <c r="F743" s="1"/>
      <c r="G743" s="1"/>
      <c r="H743" s="1"/>
    </row>
    <row r="744" spans="2:8" x14ac:dyDescent="0.3">
      <c r="B744" s="1"/>
      <c r="C744" s="1"/>
      <c r="D744" s="1"/>
      <c r="E744" s="1"/>
      <c r="F744" s="1"/>
      <c r="G744" s="1"/>
      <c r="H744" s="1"/>
    </row>
    <row r="745" spans="2:8" x14ac:dyDescent="0.3">
      <c r="B745" s="1"/>
      <c r="C745" s="1"/>
      <c r="D745" s="1"/>
      <c r="E745" s="1"/>
      <c r="F745" s="1"/>
      <c r="G745" s="1"/>
      <c r="H745" s="1"/>
    </row>
    <row r="746" spans="2:8" x14ac:dyDescent="0.3">
      <c r="B746" s="1"/>
      <c r="C746" s="1"/>
      <c r="D746" s="1"/>
      <c r="E746" s="1"/>
      <c r="F746" s="1"/>
      <c r="G746" s="1"/>
      <c r="H746" s="1"/>
    </row>
    <row r="747" spans="2:8" x14ac:dyDescent="0.3">
      <c r="B747" s="1"/>
      <c r="C747" s="1"/>
      <c r="D747" s="1"/>
      <c r="E747" s="1"/>
      <c r="F747" s="1"/>
      <c r="G747" s="1"/>
      <c r="H747" s="1"/>
    </row>
    <row r="748" spans="2:8" x14ac:dyDescent="0.3">
      <c r="B748" s="1"/>
      <c r="C748" s="1"/>
      <c r="D748" s="1"/>
      <c r="E748" s="1"/>
      <c r="F748" s="1"/>
      <c r="G748" s="1"/>
      <c r="H748" s="1"/>
    </row>
    <row r="749" spans="2:8" x14ac:dyDescent="0.3">
      <c r="B749" s="1"/>
      <c r="C749" s="1"/>
      <c r="D749" s="1"/>
      <c r="E749" s="1"/>
      <c r="F749" s="1"/>
      <c r="G749" s="1"/>
      <c r="H749" s="1"/>
    </row>
    <row r="750" spans="2:8" x14ac:dyDescent="0.3">
      <c r="B750" s="1"/>
      <c r="C750" s="1"/>
      <c r="D750" s="1"/>
      <c r="E750" s="1"/>
      <c r="F750" s="1"/>
      <c r="G750" s="1"/>
      <c r="H750" s="1"/>
    </row>
    <row r="751" spans="2:8" x14ac:dyDescent="0.3">
      <c r="B751" s="1"/>
      <c r="C751" s="1"/>
      <c r="D751" s="1"/>
      <c r="E751" s="1"/>
      <c r="F751" s="1"/>
      <c r="G751" s="1"/>
      <c r="H751" s="1"/>
    </row>
    <row r="752" spans="2:8" x14ac:dyDescent="0.3">
      <c r="B752" s="1"/>
      <c r="C752" s="1"/>
      <c r="D752" s="1"/>
      <c r="E752" s="1"/>
      <c r="F752" s="1"/>
      <c r="G752" s="1"/>
      <c r="H752" s="1"/>
    </row>
    <row r="753" spans="2:8" x14ac:dyDescent="0.3">
      <c r="B753" s="1"/>
      <c r="C753" s="1"/>
      <c r="D753" s="1"/>
      <c r="E753" s="1"/>
      <c r="F753" s="1"/>
      <c r="G753" s="1"/>
      <c r="H753" s="1"/>
    </row>
    <row r="754" spans="2:8" x14ac:dyDescent="0.3">
      <c r="B754" s="1"/>
      <c r="C754" s="1"/>
      <c r="D754" s="1"/>
      <c r="E754" s="1"/>
      <c r="F754" s="1"/>
      <c r="G754" s="1"/>
      <c r="H754" s="1"/>
    </row>
    <row r="755" spans="2:8" x14ac:dyDescent="0.3">
      <c r="B755" s="1"/>
      <c r="C755" s="1"/>
      <c r="D755" s="1"/>
      <c r="E755" s="1"/>
      <c r="F755" s="1"/>
      <c r="G755" s="1"/>
      <c r="H755" s="1"/>
    </row>
    <row r="756" spans="2:8" x14ac:dyDescent="0.3">
      <c r="B756" s="1"/>
      <c r="C756" s="1"/>
      <c r="D756" s="1"/>
      <c r="E756" s="1"/>
      <c r="F756" s="1"/>
      <c r="G756" s="1"/>
      <c r="H756" s="1"/>
    </row>
    <row r="757" spans="2:8" x14ac:dyDescent="0.3">
      <c r="B757" s="1"/>
      <c r="C757" s="1"/>
      <c r="D757" s="1"/>
      <c r="E757" s="1"/>
      <c r="F757" s="1"/>
      <c r="G757" s="1"/>
      <c r="H757" s="1"/>
    </row>
    <row r="758" spans="2:8" x14ac:dyDescent="0.3">
      <c r="B758" s="1"/>
      <c r="C758" s="1"/>
      <c r="D758" s="1"/>
      <c r="E758" s="1"/>
      <c r="F758" s="1"/>
      <c r="G758" s="1"/>
      <c r="H758" s="1"/>
    </row>
    <row r="759" spans="2:8" x14ac:dyDescent="0.3">
      <c r="B759" s="1"/>
      <c r="C759" s="1"/>
      <c r="D759" s="1"/>
      <c r="E759" s="1"/>
      <c r="F759" s="1"/>
      <c r="G759" s="1"/>
      <c r="H759" s="1"/>
    </row>
    <row r="760" spans="2:8" x14ac:dyDescent="0.3">
      <c r="B760" s="1"/>
      <c r="C760" s="1"/>
      <c r="D760" s="1"/>
      <c r="E760" s="1"/>
      <c r="F760" s="1"/>
      <c r="G760" s="1"/>
      <c r="H760" s="1"/>
    </row>
    <row r="761" spans="2:8" x14ac:dyDescent="0.3">
      <c r="B761" s="1"/>
      <c r="C761" s="1"/>
      <c r="D761" s="1"/>
      <c r="E761" s="1"/>
      <c r="F761" s="1"/>
      <c r="G761" s="1"/>
      <c r="H761" s="1"/>
    </row>
    <row r="762" spans="2:8" x14ac:dyDescent="0.3">
      <c r="B762" s="1"/>
      <c r="C762" s="1"/>
      <c r="D762" s="1"/>
      <c r="E762" s="1"/>
      <c r="F762" s="1"/>
      <c r="G762" s="1"/>
      <c r="H762" s="1"/>
    </row>
    <row r="763" spans="2:8" x14ac:dyDescent="0.3">
      <c r="B763" s="1"/>
      <c r="C763" s="1"/>
      <c r="D763" s="1"/>
      <c r="E763" s="1"/>
      <c r="F763" s="1"/>
      <c r="G763" s="1"/>
      <c r="H763" s="1"/>
    </row>
    <row r="764" spans="2:8" x14ac:dyDescent="0.3">
      <c r="B764" s="1"/>
      <c r="C764" s="1"/>
      <c r="D764" s="1"/>
      <c r="E764" s="1"/>
      <c r="F764" s="1"/>
      <c r="G764" s="1"/>
      <c r="H764" s="1"/>
    </row>
    <row r="765" spans="2:8" x14ac:dyDescent="0.3">
      <c r="B765" s="1"/>
      <c r="C765" s="1"/>
      <c r="D765" s="1"/>
      <c r="E765" s="1"/>
      <c r="F765" s="1"/>
      <c r="G765" s="1"/>
      <c r="H765" s="1"/>
    </row>
    <row r="766" spans="2:8" x14ac:dyDescent="0.3">
      <c r="B766" s="1"/>
      <c r="C766" s="1"/>
      <c r="D766" s="1"/>
      <c r="E766" s="1"/>
      <c r="F766" s="1"/>
      <c r="G766" s="1"/>
      <c r="H766" s="1"/>
    </row>
    <row r="767" spans="2:8" x14ac:dyDescent="0.3">
      <c r="B767" s="1"/>
      <c r="C767" s="1"/>
      <c r="D767" s="1"/>
      <c r="E767" s="1"/>
      <c r="F767" s="1"/>
      <c r="G767" s="1"/>
      <c r="H767" s="1"/>
    </row>
    <row r="768" spans="2:8" x14ac:dyDescent="0.3">
      <c r="B768" s="1"/>
      <c r="C768" s="1"/>
      <c r="D768" s="1"/>
      <c r="E768" s="1"/>
      <c r="F768" s="1"/>
      <c r="G768" s="1"/>
      <c r="H768" s="1"/>
    </row>
    <row r="769" spans="2:8" x14ac:dyDescent="0.3">
      <c r="B769" s="1"/>
      <c r="C769" s="1"/>
      <c r="D769" s="1"/>
      <c r="E769" s="1"/>
      <c r="F769" s="1"/>
      <c r="G769" s="1"/>
      <c r="H769" s="1"/>
    </row>
    <row r="770" spans="2:8" x14ac:dyDescent="0.3">
      <c r="B770" s="1"/>
      <c r="C770" s="1"/>
      <c r="D770" s="1"/>
      <c r="E770" s="1"/>
      <c r="F770" s="1"/>
      <c r="G770" s="1"/>
      <c r="H770" s="1"/>
    </row>
    <row r="771" spans="2:8" x14ac:dyDescent="0.3">
      <c r="B771" s="1"/>
      <c r="C771" s="1"/>
      <c r="D771" s="1"/>
      <c r="E771" s="1"/>
      <c r="F771" s="1"/>
      <c r="G771" s="1"/>
      <c r="H771" s="1"/>
    </row>
    <row r="772" spans="2:8" x14ac:dyDescent="0.3">
      <c r="B772" s="1"/>
      <c r="C772" s="1"/>
      <c r="D772" s="1"/>
      <c r="E772" s="1"/>
      <c r="F772" s="1"/>
      <c r="G772" s="1"/>
      <c r="H772" s="1"/>
    </row>
    <row r="773" spans="2:8" x14ac:dyDescent="0.3">
      <c r="B773" s="1"/>
      <c r="C773" s="1"/>
      <c r="D773" s="1"/>
      <c r="E773" s="1"/>
      <c r="F773" s="1"/>
      <c r="G773" s="1"/>
      <c r="H773" s="1"/>
    </row>
    <row r="774" spans="2:8" x14ac:dyDescent="0.3">
      <c r="B774" s="1"/>
      <c r="C774" s="1"/>
      <c r="D774" s="1"/>
      <c r="E774" s="1"/>
      <c r="F774" s="1"/>
      <c r="G774" s="1"/>
    </row>
  </sheetData>
  <sheetProtection sheet="1" objects="1" scenarios="1"/>
  <mergeCells count="20">
    <mergeCell ref="B133:I133"/>
    <mergeCell ref="C2:E2"/>
    <mergeCell ref="C6:D6"/>
    <mergeCell ref="B11:I11"/>
    <mergeCell ref="B14:H14"/>
    <mergeCell ref="C29:H29"/>
    <mergeCell ref="B31:H31"/>
    <mergeCell ref="B34:E34"/>
    <mergeCell ref="B56:F56"/>
    <mergeCell ref="B78:F78"/>
    <mergeCell ref="B100:G100"/>
    <mergeCell ref="B117:I117"/>
    <mergeCell ref="B252:H252"/>
    <mergeCell ref="B255:I255"/>
    <mergeCell ref="B157:I157"/>
    <mergeCell ref="B172:G172"/>
    <mergeCell ref="B189:E189"/>
    <mergeCell ref="B212:F212"/>
    <mergeCell ref="B234:H234"/>
    <mergeCell ref="B237:I237"/>
  </mergeCells>
  <conditionalFormatting sqref="B36:E52">
    <cfRule type="expression" dxfId="723" priority="41">
      <formula>$A$33="nvt"</formula>
    </cfRule>
  </conditionalFormatting>
  <conditionalFormatting sqref="B58:F74">
    <cfRule type="expression" dxfId="722" priority="40">
      <formula>$A$55="nvt"</formula>
    </cfRule>
  </conditionalFormatting>
  <conditionalFormatting sqref="B80:F96">
    <cfRule type="expression" dxfId="721" priority="39">
      <formula>$A$77="nvt"</formula>
    </cfRule>
  </conditionalFormatting>
  <conditionalFormatting sqref="B102:C113">
    <cfRule type="expression" dxfId="720" priority="38">
      <formula>$A$99="nvt"</formula>
    </cfRule>
  </conditionalFormatting>
  <conditionalFormatting sqref="B135:H153">
    <cfRule type="expression" dxfId="719" priority="37">
      <formula>$A$132="nvt"</formula>
    </cfRule>
  </conditionalFormatting>
  <conditionalFormatting sqref="B159:I168">
    <cfRule type="expression" dxfId="718" priority="36">
      <formula>$A$156="nvt"</formula>
    </cfRule>
  </conditionalFormatting>
  <conditionalFormatting sqref="B174:C185">
    <cfRule type="expression" dxfId="717" priority="35">
      <formula>$A$171="nvt"</formula>
    </cfRule>
  </conditionalFormatting>
  <conditionalFormatting sqref="B191:E208">
    <cfRule type="expression" dxfId="716" priority="34">
      <formula>$A$188="nvt"</formula>
    </cfRule>
  </conditionalFormatting>
  <conditionalFormatting sqref="B214:F230">
    <cfRule type="expression" dxfId="715" priority="33">
      <formula>$A$211="nvt"</formula>
    </cfRule>
  </conditionalFormatting>
  <conditionalFormatting sqref="B17:D26">
    <cfRule type="expression" dxfId="714" priority="32">
      <formula>$A17=0</formula>
    </cfRule>
  </conditionalFormatting>
  <conditionalFormatting sqref="C249">
    <cfRule type="cellIs" dxfId="713" priority="31" operator="notEqual">
      <formula>"JA"</formula>
    </cfRule>
  </conditionalFormatting>
  <conditionalFormatting sqref="B33">
    <cfRule type="expression" dxfId="712" priority="30">
      <formula>$A$33="nvt"</formula>
    </cfRule>
  </conditionalFormatting>
  <conditionalFormatting sqref="B55">
    <cfRule type="expression" dxfId="711" priority="29">
      <formula>$A$55="nvt"</formula>
    </cfRule>
  </conditionalFormatting>
  <conditionalFormatting sqref="C55">
    <cfRule type="expression" dxfId="710" priority="28">
      <formula>$A$55="nvt"</formula>
    </cfRule>
  </conditionalFormatting>
  <conditionalFormatting sqref="C33">
    <cfRule type="expression" dxfId="709" priority="27">
      <formula>$A$33="nvt"</formula>
    </cfRule>
  </conditionalFormatting>
  <conditionalFormatting sqref="B77">
    <cfRule type="expression" dxfId="708" priority="26">
      <formula>$A$77="nvt"</formula>
    </cfRule>
  </conditionalFormatting>
  <conditionalFormatting sqref="C77">
    <cfRule type="expression" dxfId="707" priority="25">
      <formula>$A$77="nvt"</formula>
    </cfRule>
  </conditionalFormatting>
  <conditionalFormatting sqref="B99">
    <cfRule type="expression" dxfId="706" priority="24">
      <formula>$A$99="nvt"</formula>
    </cfRule>
  </conditionalFormatting>
  <conditionalFormatting sqref="C99">
    <cfRule type="expression" dxfId="705" priority="23">
      <formula>$A$99="nvt"</formula>
    </cfRule>
  </conditionalFormatting>
  <conditionalFormatting sqref="B116">
    <cfRule type="expression" dxfId="704" priority="22">
      <formula>$A$116="nvt"</formula>
    </cfRule>
  </conditionalFormatting>
  <conditionalFormatting sqref="C116">
    <cfRule type="expression" dxfId="703" priority="21">
      <formula>$A$116="nvt"</formula>
    </cfRule>
  </conditionalFormatting>
  <conditionalFormatting sqref="B132">
    <cfRule type="expression" dxfId="702" priority="20">
      <formula>$A$132="nvt"</formula>
    </cfRule>
  </conditionalFormatting>
  <conditionalFormatting sqref="C132">
    <cfRule type="expression" dxfId="701" priority="19">
      <formula>$A$132="nvt"</formula>
    </cfRule>
  </conditionalFormatting>
  <conditionalFormatting sqref="B156">
    <cfRule type="expression" dxfId="700" priority="18">
      <formula>$A$156="nvt"</formula>
    </cfRule>
  </conditionalFormatting>
  <conditionalFormatting sqref="C156">
    <cfRule type="expression" dxfId="699" priority="17">
      <formula>$A$156="nvt"</formula>
    </cfRule>
  </conditionalFormatting>
  <conditionalFormatting sqref="B171">
    <cfRule type="expression" dxfId="698" priority="16">
      <formula>$A$171="nvt"</formula>
    </cfRule>
  </conditionalFormatting>
  <conditionalFormatting sqref="C171">
    <cfRule type="expression" dxfId="697" priority="15">
      <formula>$A$171="nvt"</formula>
    </cfRule>
  </conditionalFormatting>
  <conditionalFormatting sqref="B188">
    <cfRule type="expression" dxfId="696" priority="14">
      <formula>$A$188="nvt"</formula>
    </cfRule>
  </conditionalFormatting>
  <conditionalFormatting sqref="C188">
    <cfRule type="expression" dxfId="695" priority="13">
      <formula>$A$188="nvt"</formula>
    </cfRule>
  </conditionalFormatting>
  <conditionalFormatting sqref="B211">
    <cfRule type="expression" dxfId="694" priority="12">
      <formula>$A$211="nvt"</formula>
    </cfRule>
  </conditionalFormatting>
  <conditionalFormatting sqref="C211">
    <cfRule type="expression" dxfId="693" priority="11">
      <formula>$A$211="nvt"</formula>
    </cfRule>
  </conditionalFormatting>
  <conditionalFormatting sqref="D171">
    <cfRule type="expression" dxfId="692" priority="10">
      <formula>$A$171="nvt"</formula>
    </cfRule>
  </conditionalFormatting>
  <conditionalFormatting sqref="A12:I272">
    <cfRule type="expression" dxfId="691" priority="1" stopIfTrue="1">
      <formula>$A$16=0</formula>
    </cfRule>
  </conditionalFormatting>
  <conditionalFormatting sqref="B29:C29">
    <cfRule type="expression" dxfId="690" priority="42">
      <formula>LEFT($C$29,3)="Let"</formula>
    </cfRule>
  </conditionalFormatting>
  <conditionalFormatting sqref="C272">
    <cfRule type="cellIs" dxfId="689" priority="9" operator="notEqual">
      <formula>"JA"</formula>
    </cfRule>
  </conditionalFormatting>
  <conditionalFormatting sqref="B119:H129">
    <cfRule type="expression" dxfId="688" priority="8">
      <formula>$A$116="nvt"</formula>
    </cfRule>
  </conditionalFormatting>
  <conditionalFormatting sqref="E171">
    <cfRule type="expression" dxfId="687" priority="7">
      <formula>$A$171="nvt"</formula>
    </cfRule>
  </conditionalFormatting>
  <conditionalFormatting sqref="D245">
    <cfRule type="expression" dxfId="686" priority="6">
      <formula>C249&lt;&gt;"JA"</formula>
    </cfRule>
  </conditionalFormatting>
  <conditionalFormatting sqref="I136:I153">
    <cfRule type="expression" dxfId="685" priority="5">
      <formula>$A$132="nvt"</formula>
    </cfRule>
  </conditionalFormatting>
  <conditionalFormatting sqref="I135">
    <cfRule type="expression" dxfId="684" priority="4">
      <formula>$A$132="nvt"</formula>
    </cfRule>
  </conditionalFormatting>
  <conditionalFormatting sqref="I119">
    <cfRule type="expression" dxfId="683" priority="3">
      <formula>$A$116="nvt"</formula>
    </cfRule>
  </conditionalFormatting>
  <conditionalFormatting sqref="I120:I129">
    <cfRule type="expression" dxfId="682" priority="2">
      <formula>$A$116="nvt"</formula>
    </cfRule>
  </conditionalFormatting>
  <dataValidations count="5">
    <dataValidation type="list" allowBlank="1" showInputMessage="1" showErrorMessage="1" sqref="B81:B95 B37:B51 B136:B152 B120:B128 B59:B73 B160:B167 B192:B207 B215:B229" xr:uid="{6C5ABD9E-AD8A-44D8-B919-EFD3FD36F10E}">
      <formula1>K_Werkpakket</formula1>
    </dataValidation>
    <dataValidation type="list" allowBlank="1" showInputMessage="1" showErrorMessage="1" sqref="C6" xr:uid="{DF9E2503-A948-43BC-895F-DC04A3213703}">
      <formula1>K_Type</formula1>
    </dataValidation>
    <dataValidation type="list" allowBlank="1" showInputMessage="1" showErrorMessage="1" sqref="C7" xr:uid="{F9D0B17B-F500-44FD-901F-2E486E91C677}">
      <formula1>K_Omvang</formula1>
    </dataValidation>
    <dataValidation type="list" allowBlank="1" showInputMessage="1" showErrorMessage="1" sqref="C258:C267" xr:uid="{731EB85D-8D89-4681-B2B0-751F3FE90DD5}">
      <formula1>K_Staatssteunartikel</formula1>
    </dataValidation>
    <dataValidation type="list" allowBlank="1" showInputMessage="1" showErrorMessage="1" sqref="C155" xr:uid="{89DDB31F-51C5-4397-91D3-D5FADE8568CA}">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3" manualBreakCount="3">
    <brk id="29" max="16383" man="1"/>
    <brk id="232" max="16383" man="1"/>
    <brk id="25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2029dec-8b0d-4d68-80c4-6be424f3e982" ContentTypeId="0x0101009E8CEED16802CC4F8ED1342A0056B68501" PreviousValue="false" LastSyncTimeStamp="2016-11-14T12:38:45.107Z"/>
</file>

<file path=customXml/item2.xml><?xml version="1.0" encoding="utf-8"?>
<p:properties xmlns:p="http://schemas.microsoft.com/office/2006/metadata/properties" xmlns:xsi="http://www.w3.org/2001/XMLSchema-instance" xmlns:pc="http://schemas.microsoft.com/office/infopath/2007/PartnerControls">
  <documentManagement>
    <TaxCatchAll xmlns="53488529-b61a-446c-bc3c-940c1e2fbf47" xsi:nil="true"/>
    <jdeaeee2a27a4227857fe6174fcbfe79 xmlns="53488529-b61a-446c-bc3c-940c1e2fbf47">
      <Terms xmlns="http://schemas.microsoft.com/office/infopath/2007/PartnerControls"/>
    </jdeaeee2a27a4227857fe6174fcbfe79>
    <j53259277a43494f82918618caf93461 xmlns="53488529-b61a-446c-bc3c-940c1e2fbf47">
      <Terms xmlns="http://schemas.microsoft.com/office/infopath/2007/PartnerControls"/>
    </j53259277a43494f82918618caf93461>
    <j9b3dc42da334a629bf168d90113e40a xmlns="53488529-b61a-446c-bc3c-940c1e2fbf47">
      <Terms xmlns="http://schemas.microsoft.com/office/infopath/2007/PartnerControls"/>
    </j9b3dc42da334a629bf168d90113e40a>
    <k0689abb9d694bdeabb80b21188484db xmlns="53488529-b61a-446c-bc3c-940c1e2fbf47">
      <Terms xmlns="http://schemas.microsoft.com/office/infopath/2007/PartnerControls"/>
    </k0689abb9d694bdeabb80b21188484d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F14D7E6D26F8CF40AD924BF37765889C" ma:contentTypeVersion="15" ma:contentTypeDescription="" ma:contentTypeScope="" ma:versionID="838252a990922b868814199f12638d51">
  <xsd:schema xmlns:xsd="http://www.w3.org/2001/XMLSchema" xmlns:xs="http://www.w3.org/2001/XMLSchema" xmlns:p="http://schemas.microsoft.com/office/2006/metadata/properties" xmlns:ns2="53488529-b61a-446c-bc3c-940c1e2fbf47" targetNamespace="http://schemas.microsoft.com/office/2006/metadata/properties" ma:root="true" ma:fieldsID="cd05f7410c5da108ae3389d69bf2158a"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readOnly="false"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readOnly="fals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4"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6"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32FA97-1A56-4F86-B0F8-BAB24140932F}">
  <ds:schemaRefs>
    <ds:schemaRef ds:uri="Microsoft.SharePoint.Taxonomy.ContentTypeSync"/>
  </ds:schemaRefs>
</ds:datastoreItem>
</file>

<file path=customXml/itemProps2.xml><?xml version="1.0" encoding="utf-8"?>
<ds:datastoreItem xmlns:ds="http://schemas.openxmlformats.org/officeDocument/2006/customXml" ds:itemID="{E3A7AF8A-12D0-4599-B92C-2FD193847926}">
  <ds:schemaRefs>
    <ds:schemaRef ds:uri="http://schemas.microsoft.com/office/2006/metadata/properties"/>
    <ds:schemaRef ds:uri="http://schemas.microsoft.com/office/infopath/2007/PartnerControls"/>
    <ds:schemaRef ds:uri="53488529-b61a-446c-bc3c-940c1e2fbf47"/>
  </ds:schemaRefs>
</ds:datastoreItem>
</file>

<file path=customXml/itemProps3.xml><?xml version="1.0" encoding="utf-8"?>
<ds:datastoreItem xmlns:ds="http://schemas.openxmlformats.org/officeDocument/2006/customXml" ds:itemID="{E4AC139A-17CC-4DFC-AC0D-CBCE5A409D4C}">
  <ds:schemaRefs>
    <ds:schemaRef ds:uri="http://schemas.microsoft.com/sharepoint/v3/contenttype/forms"/>
  </ds:schemaRefs>
</ds:datastoreItem>
</file>

<file path=customXml/itemProps4.xml><?xml version="1.0" encoding="utf-8"?>
<ds:datastoreItem xmlns:ds="http://schemas.openxmlformats.org/officeDocument/2006/customXml" ds:itemID="{F5FA9C70-1C98-474E-96BE-BF717B323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26</vt:i4>
      </vt:variant>
      <vt:variant>
        <vt:lpstr>Benoemde bereiken</vt:lpstr>
      </vt:variant>
      <vt:variant>
        <vt:i4>125</vt:i4>
      </vt:variant>
    </vt:vector>
  </HeadingPairs>
  <TitlesOfParts>
    <vt:vector size="151" baseType="lpstr">
      <vt:lpstr>Instructie</vt:lpstr>
      <vt:lpstr>Totale begroting</vt:lpstr>
      <vt:lpstr>Totale financiering</vt:lpstr>
      <vt:lpstr>Totale staatssteunanalyse</vt:lpstr>
      <vt:lpstr>Projectinformatie</vt:lpstr>
      <vt:lpstr>Penvoerder</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PP17</vt:lpstr>
      <vt:lpstr>PP18</vt:lpstr>
      <vt:lpstr>PP19</vt:lpstr>
      <vt:lpstr>PP20</vt:lpstr>
      <vt:lpstr>Hulpblad</vt:lpstr>
      <vt:lpstr>Penvoerder!Afdrukbereik</vt:lpstr>
      <vt:lpstr>'PP10'!Afdrukbereik</vt:lpstr>
      <vt:lpstr>'PP11'!Afdrukbereik</vt:lpstr>
      <vt:lpstr>'PP12'!Afdrukbereik</vt:lpstr>
      <vt:lpstr>'PP13'!Afdrukbereik</vt:lpstr>
      <vt:lpstr>'PP14'!Afdrukbereik</vt:lpstr>
      <vt:lpstr>'PP15'!Afdrukbereik</vt:lpstr>
      <vt:lpstr>'PP16'!Afdrukbereik</vt:lpstr>
      <vt:lpstr>'PP17'!Afdrukbereik</vt:lpstr>
      <vt:lpstr>'PP18'!Afdrukbereik</vt:lpstr>
      <vt:lpstr>'PP19'!Afdrukbereik</vt:lpstr>
      <vt:lpstr>'PP2'!Afdrukbereik</vt:lpstr>
      <vt:lpstr>'PP20'!Afdrukbereik</vt:lpstr>
      <vt:lpstr>'PP3'!Afdrukbereik</vt:lpstr>
      <vt:lpstr>'PP4'!Afdrukbereik</vt:lpstr>
      <vt:lpstr>'PP5'!Afdrukbereik</vt:lpstr>
      <vt:lpstr>'PP6'!Afdrukbereik</vt:lpstr>
      <vt:lpstr>'PP7'!Afdrukbereik</vt:lpstr>
      <vt:lpstr>'PP8'!Afdrukbereik</vt:lpstr>
      <vt:lpstr>'PP9'!Afdrukbereik</vt:lpstr>
      <vt:lpstr>Projectinformatie!Afdrukbereik</vt:lpstr>
      <vt:lpstr>'PP10'!K_Keuzeopties</vt:lpstr>
      <vt:lpstr>'PP11'!K_Keuzeopties</vt:lpstr>
      <vt:lpstr>'PP12'!K_Keuzeopties</vt:lpstr>
      <vt:lpstr>'PP13'!K_Keuzeopties</vt:lpstr>
      <vt:lpstr>'PP14'!K_Keuzeopties</vt:lpstr>
      <vt:lpstr>'PP15'!K_Keuzeopties</vt:lpstr>
      <vt:lpstr>'PP16'!K_Keuzeopties</vt:lpstr>
      <vt:lpstr>'PP17'!K_Keuzeopties</vt:lpstr>
      <vt:lpstr>'PP18'!K_Keuzeopties</vt:lpstr>
      <vt:lpstr>'PP19'!K_Keuzeopties</vt:lpstr>
      <vt:lpstr>'PP2'!K_Keuzeopties</vt:lpstr>
      <vt:lpstr>'PP20'!K_Keuzeopties</vt:lpstr>
      <vt:lpstr>'PP3'!K_Keuzeopties</vt:lpstr>
      <vt:lpstr>'PP4'!K_Keuzeopties</vt:lpstr>
      <vt:lpstr>'PP5'!K_Keuzeopties</vt:lpstr>
      <vt:lpstr>'PP6'!K_Keuzeopties</vt:lpstr>
      <vt:lpstr>'PP7'!K_Keuzeopties</vt:lpstr>
      <vt:lpstr>'PP8'!K_Keuzeopties</vt:lpstr>
      <vt:lpstr>'PP9'!K_Keuzeopties</vt:lpstr>
      <vt:lpstr>K_Keuzeopties</vt:lpstr>
      <vt:lpstr>'PP10'!K_Omvang</vt:lpstr>
      <vt:lpstr>'PP11'!K_Omvang</vt:lpstr>
      <vt:lpstr>'PP12'!K_Omvang</vt:lpstr>
      <vt:lpstr>'PP13'!K_Omvang</vt:lpstr>
      <vt:lpstr>'PP14'!K_Omvang</vt:lpstr>
      <vt:lpstr>'PP15'!K_Omvang</vt:lpstr>
      <vt:lpstr>'PP16'!K_Omvang</vt:lpstr>
      <vt:lpstr>'PP17'!K_Omvang</vt:lpstr>
      <vt:lpstr>'PP18'!K_Omvang</vt:lpstr>
      <vt:lpstr>'PP19'!K_Omvang</vt:lpstr>
      <vt:lpstr>'PP2'!K_Omvang</vt:lpstr>
      <vt:lpstr>'PP20'!K_Omvang</vt:lpstr>
      <vt:lpstr>'PP3'!K_Omvang</vt:lpstr>
      <vt:lpstr>'PP4'!K_Omvang</vt:lpstr>
      <vt:lpstr>'PP5'!K_Omvang</vt:lpstr>
      <vt:lpstr>'PP6'!K_Omvang</vt:lpstr>
      <vt:lpstr>'PP7'!K_Omvang</vt:lpstr>
      <vt:lpstr>'PP8'!K_Omvang</vt:lpstr>
      <vt:lpstr>'PP9'!K_Omvang</vt:lpstr>
      <vt:lpstr>'Totale financiering'!K_Omvang</vt:lpstr>
      <vt:lpstr>'Totale staatssteunanalyse'!K_Omvang</vt:lpstr>
      <vt:lpstr>K_Omvang</vt:lpstr>
      <vt:lpstr>'PP10'!K_Staatssteunartikel</vt:lpstr>
      <vt:lpstr>'PP11'!K_Staatssteunartikel</vt:lpstr>
      <vt:lpstr>'PP12'!K_Staatssteunartikel</vt:lpstr>
      <vt:lpstr>'PP13'!K_Staatssteunartikel</vt:lpstr>
      <vt:lpstr>'PP14'!K_Staatssteunartikel</vt:lpstr>
      <vt:lpstr>'PP15'!K_Staatssteunartikel</vt:lpstr>
      <vt:lpstr>'PP16'!K_Staatssteunartikel</vt:lpstr>
      <vt:lpstr>'PP17'!K_Staatssteunartikel</vt:lpstr>
      <vt:lpstr>'PP18'!K_Staatssteunartikel</vt:lpstr>
      <vt:lpstr>'PP19'!K_Staatssteunartikel</vt:lpstr>
      <vt:lpstr>'PP2'!K_Staatssteunartikel</vt:lpstr>
      <vt:lpstr>'PP20'!K_Staatssteunartikel</vt:lpstr>
      <vt:lpstr>'PP3'!K_Staatssteunartikel</vt:lpstr>
      <vt:lpstr>'PP4'!K_Staatssteunartikel</vt:lpstr>
      <vt:lpstr>'PP5'!K_Staatssteunartikel</vt:lpstr>
      <vt:lpstr>'PP6'!K_Staatssteunartikel</vt:lpstr>
      <vt:lpstr>'PP7'!K_Staatssteunartikel</vt:lpstr>
      <vt:lpstr>'PP8'!K_Staatssteunartikel</vt:lpstr>
      <vt:lpstr>'PP9'!K_Staatssteunartikel</vt:lpstr>
      <vt:lpstr>K_Staatssteunartikel</vt:lpstr>
      <vt:lpstr>'PP10'!K_Type</vt:lpstr>
      <vt:lpstr>'PP11'!K_Type</vt:lpstr>
      <vt:lpstr>'PP12'!K_Type</vt:lpstr>
      <vt:lpstr>'PP13'!K_Type</vt:lpstr>
      <vt:lpstr>'PP14'!K_Type</vt:lpstr>
      <vt:lpstr>'PP15'!K_Type</vt:lpstr>
      <vt:lpstr>'PP16'!K_Type</vt:lpstr>
      <vt:lpstr>'PP17'!K_Type</vt:lpstr>
      <vt:lpstr>'PP18'!K_Type</vt:lpstr>
      <vt:lpstr>'PP19'!K_Type</vt:lpstr>
      <vt:lpstr>'PP2'!K_Type</vt:lpstr>
      <vt:lpstr>'PP20'!K_Type</vt:lpstr>
      <vt:lpstr>'PP3'!K_Type</vt:lpstr>
      <vt:lpstr>'PP4'!K_Type</vt:lpstr>
      <vt:lpstr>'PP5'!K_Type</vt:lpstr>
      <vt:lpstr>'PP6'!K_Type</vt:lpstr>
      <vt:lpstr>'PP7'!K_Type</vt:lpstr>
      <vt:lpstr>'PP8'!K_Type</vt:lpstr>
      <vt:lpstr>'PP9'!K_Type</vt:lpstr>
      <vt:lpstr>'Totale financiering'!K_Type</vt:lpstr>
      <vt:lpstr>'Totale staatssteunanalyse'!K_Type</vt:lpstr>
      <vt:lpstr>K_Type</vt:lpstr>
      <vt:lpstr>'PP10'!K_Werkpakket</vt:lpstr>
      <vt:lpstr>'PP11'!K_Werkpakket</vt:lpstr>
      <vt:lpstr>'PP12'!K_Werkpakket</vt:lpstr>
      <vt:lpstr>'PP13'!K_Werkpakket</vt:lpstr>
      <vt:lpstr>'PP14'!K_Werkpakket</vt:lpstr>
      <vt:lpstr>'PP15'!K_Werkpakket</vt:lpstr>
      <vt:lpstr>'PP16'!K_Werkpakket</vt:lpstr>
      <vt:lpstr>'PP17'!K_Werkpakket</vt:lpstr>
      <vt:lpstr>'PP18'!K_Werkpakket</vt:lpstr>
      <vt:lpstr>'PP19'!K_Werkpakket</vt:lpstr>
      <vt:lpstr>'PP2'!K_Werkpakket</vt:lpstr>
      <vt:lpstr>'PP20'!K_Werkpakket</vt:lpstr>
      <vt:lpstr>'PP3'!K_Werkpakket</vt:lpstr>
      <vt:lpstr>'PP4'!K_Werkpakket</vt:lpstr>
      <vt:lpstr>'PP5'!K_Werkpakket</vt:lpstr>
      <vt:lpstr>'PP6'!K_Werkpakket</vt:lpstr>
      <vt:lpstr>'PP7'!K_Werkpakket</vt:lpstr>
      <vt:lpstr>'PP8'!K_Werkpakket</vt:lpstr>
      <vt:lpstr>'PP9'!K_Werkpakket</vt:lpstr>
      <vt:lpstr>K_Werkpakket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Luuk Muller</dc:creator>
  <cp:keywords/>
  <dc:description/>
  <cp:lastModifiedBy>Haddo Brouwer</cp:lastModifiedBy>
  <cp:revision/>
  <dcterms:created xsi:type="dcterms:W3CDTF">2022-02-11T09:50:58Z</dcterms:created>
  <dcterms:modified xsi:type="dcterms:W3CDTF">2022-11-09T14:08:02Z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0x010100A394DA6B1632FD41A1DF299FB0819CC6</vt:lpwstr>
  </property>
  <property fmtid="{D5CDD505-2E9C-101B-9397-08002B2CF9AE}" pid="3" name="Subsidieregeling">
    <vt:lpwstr/>
  </property>
  <property fmtid="{D5CDD505-2E9C-101B-9397-08002B2CF9AE}" pid="4" name="Regelingtype">
    <vt:lpwstr/>
  </property>
  <property fmtid="{D5CDD505-2E9C-101B-9397-08002B2CF9AE}" pid="5" name="Organisatie">
    <vt:lpwstr/>
  </property>
  <property fmtid="{D5CDD505-2E9C-101B-9397-08002B2CF9AE}" pid="6" name="MediaServiceImageTags">
    <vt:lpwstr/>
  </property>
  <property fmtid="{D5CDD505-2E9C-101B-9397-08002B2CF9AE}" pid="7" name="lcf76f155ced4ddcb4097134ff3c332f">
    <vt:lpwstr/>
  </property>
  <property fmtid="{D5CDD505-2E9C-101B-9397-08002B2CF9AE}" pid="8" name="Documenttype">
    <vt:lpwstr/>
  </property>
</Properties>
</file>